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6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8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9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0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11.xml" ContentType="application/vnd.openxmlformats-officedocument.drawing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Perugia\Dipartimento Alimenti\Haouet\PRQ 013\"/>
    </mc:Choice>
  </mc:AlternateContent>
  <workbookProtection workbookPassword="EB3E" lockStructure="1"/>
  <bookViews>
    <workbookView xWindow="36" yWindow="552" windowWidth="15276" windowHeight="3780" tabRatio="771" firstSheet="1" activeTab="1"/>
  </bookViews>
  <sheets>
    <sheet name="Informazioni generali" sheetId="85" state="hidden" r:id="rId1"/>
    <sheet name="Istruzione per la lettura" sheetId="84" r:id="rId2"/>
    <sheet name="Alimenti" sheetId="76" r:id="rId3"/>
    <sheet name="Superficie senza campionamento" sheetId="79" r:id="rId4"/>
    <sheet name="Superficie con campionamento" sheetId="80" state="hidden" r:id="rId5"/>
    <sheet name="staf coag +" sheetId="82" state="hidden" r:id="rId6"/>
    <sheet name="carica" sheetId="70" state="hidden" r:id="rId7"/>
    <sheet name="enterobatteri" sheetId="69" state="hidden" r:id="rId8"/>
    <sheet name="numerazione listeria" sheetId="68" state="hidden" r:id="rId9"/>
    <sheet name="cereus" sheetId="66" state="hidden" r:id="rId10"/>
    <sheet name="anaerobi sr" sheetId="74" state="hidden" r:id="rId11"/>
    <sheet name="perfringens" sheetId="73" state="hidden" r:id="rId12"/>
    <sheet name="muffe" sheetId="75" state="hidden" r:id="rId13"/>
    <sheet name="lieviti" sheetId="72" state="hidden" r:id="rId14"/>
    <sheet name="e coli" sheetId="71" state="hidden" r:id="rId15"/>
    <sheet name="coliformi" sheetId="65" state="hidden" r:id="rId16"/>
    <sheet name="Dati" sheetId="46" state="hidden" r:id="rId17"/>
    <sheet name="Livello 1" sheetId="51" state="hidden" r:id="rId18"/>
    <sheet name="Livello 2" sheetId="57" state="hidden" r:id="rId19"/>
    <sheet name="Livello 3" sheetId="56" state="hidden" r:id="rId20"/>
    <sheet name="Livello 4" sheetId="55" state="hidden" r:id="rId21"/>
    <sheet name="Livello 5" sheetId="54" state="hidden" r:id="rId22"/>
    <sheet name="Livello 6" sheetId="53" state="hidden" r:id="rId23"/>
    <sheet name="Livello 7" sheetId="52" state="hidden" r:id="rId24"/>
    <sheet name="Confronto operatori" sheetId="62" state="hidden" r:id="rId25"/>
    <sheet name="calcolo accuratezza" sheetId="50" state="hidden" r:id="rId26"/>
    <sheet name="Spugne" sheetId="77" state="hidden" r:id="rId27"/>
    <sheet name="Tamponi" sheetId="83" state="hidden" r:id="rId28"/>
  </sheets>
  <calcPr calcId="152511"/>
</workbook>
</file>

<file path=xl/calcChain.xml><?xml version="1.0" encoding="utf-8"?>
<calcChain xmlns="http://schemas.openxmlformats.org/spreadsheetml/2006/main">
  <c r="J4" i="83" l="1"/>
  <c r="K4" i="83"/>
  <c r="L4" i="83"/>
  <c r="M4" i="83"/>
  <c r="N4" i="83"/>
  <c r="O4" i="83"/>
  <c r="P4" i="83"/>
  <c r="R4" i="83"/>
  <c r="J5" i="83"/>
  <c r="K5" i="83"/>
  <c r="L5" i="83"/>
  <c r="M5" i="83"/>
  <c r="N5" i="83"/>
  <c r="O5" i="83"/>
  <c r="P5" i="83"/>
  <c r="J6" i="83"/>
  <c r="K6" i="83"/>
  <c r="L6" i="83"/>
  <c r="M6" i="83"/>
  <c r="N6" i="83"/>
  <c r="O6" i="83"/>
  <c r="P6" i="83"/>
  <c r="J7" i="83"/>
  <c r="K7" i="83"/>
  <c r="L7" i="83"/>
  <c r="M7" i="83"/>
  <c r="N7" i="83"/>
  <c r="O7" i="83"/>
  <c r="P7" i="83"/>
  <c r="J8" i="83"/>
  <c r="K8" i="83"/>
  <c r="L8" i="83"/>
  <c r="M8" i="83"/>
  <c r="N8" i="83"/>
  <c r="O8" i="83"/>
  <c r="P8" i="83"/>
  <c r="J9" i="83"/>
  <c r="K9" i="83"/>
  <c r="L9" i="83"/>
  <c r="M9" i="83"/>
  <c r="N9" i="83"/>
  <c r="O9" i="83"/>
  <c r="P9" i="83"/>
  <c r="J10" i="83"/>
  <c r="K10" i="83"/>
  <c r="L10" i="83"/>
  <c r="M10" i="83"/>
  <c r="N10" i="83"/>
  <c r="O10" i="83"/>
  <c r="P10" i="83"/>
  <c r="J11" i="83"/>
  <c r="K11" i="83"/>
  <c r="L11" i="83"/>
  <c r="M11" i="83"/>
  <c r="N11" i="83"/>
  <c r="O11" i="83"/>
  <c r="P11" i="83"/>
  <c r="J12" i="83"/>
  <c r="K12" i="83"/>
  <c r="L12" i="83"/>
  <c r="M12" i="83"/>
  <c r="N12" i="83"/>
  <c r="O12" i="83"/>
  <c r="P12" i="83"/>
  <c r="J13" i="83"/>
  <c r="K13" i="83"/>
  <c r="L13" i="83"/>
  <c r="M13" i="83"/>
  <c r="N13" i="83"/>
  <c r="O13" i="83"/>
  <c r="P13" i="83"/>
  <c r="J14" i="83"/>
  <c r="K14" i="83"/>
  <c r="L14" i="83"/>
  <c r="M14" i="83"/>
  <c r="N14" i="83"/>
  <c r="O14" i="83"/>
  <c r="P14" i="83"/>
  <c r="J15" i="83"/>
  <c r="K15" i="83"/>
  <c r="L15" i="83"/>
  <c r="M15" i="83"/>
  <c r="N15" i="83"/>
  <c r="O15" i="83"/>
  <c r="P15" i="83"/>
  <c r="J16" i="83"/>
  <c r="K16" i="83"/>
  <c r="L16" i="83"/>
  <c r="M16" i="83"/>
  <c r="N16" i="83"/>
  <c r="O16" i="83"/>
  <c r="P16" i="83"/>
  <c r="J17" i="83"/>
  <c r="K17" i="83"/>
  <c r="L17" i="83"/>
  <c r="M17" i="83"/>
  <c r="N17" i="83"/>
  <c r="O17" i="83"/>
  <c r="P17" i="83"/>
  <c r="J18" i="83"/>
  <c r="K18" i="83"/>
  <c r="L18" i="83"/>
  <c r="M18" i="83"/>
  <c r="N18" i="83"/>
  <c r="O18" i="83"/>
  <c r="P18" i="83"/>
  <c r="J19" i="83"/>
  <c r="K19" i="83"/>
  <c r="L19" i="83"/>
  <c r="M19" i="83"/>
  <c r="N19" i="83"/>
  <c r="O19" i="83"/>
  <c r="P19" i="83"/>
  <c r="J20" i="83"/>
  <c r="K20" i="83"/>
  <c r="L20" i="83"/>
  <c r="M20" i="83"/>
  <c r="N20" i="83"/>
  <c r="O20" i="83"/>
  <c r="P20" i="83"/>
  <c r="J21" i="83"/>
  <c r="K21" i="83"/>
  <c r="L21" i="83"/>
  <c r="M21" i="83"/>
  <c r="N21" i="83"/>
  <c r="O21" i="83"/>
  <c r="P21" i="83"/>
  <c r="J22" i="83"/>
  <c r="K22" i="83"/>
  <c r="L22" i="83"/>
  <c r="M22" i="83"/>
  <c r="N22" i="83"/>
  <c r="O22" i="83"/>
  <c r="P22" i="83"/>
  <c r="J23" i="83"/>
  <c r="K23" i="83"/>
  <c r="L23" i="83"/>
  <c r="M23" i="83"/>
  <c r="N23" i="83"/>
  <c r="O23" i="83"/>
  <c r="P23" i="83"/>
  <c r="L24" i="83"/>
  <c r="M24" i="83"/>
  <c r="N24" i="83"/>
  <c r="O24" i="83"/>
  <c r="P24" i="83"/>
  <c r="L25" i="83"/>
  <c r="M25" i="83"/>
  <c r="N25" i="83"/>
  <c r="O25" i="83"/>
  <c r="P25" i="83"/>
  <c r="L26" i="83"/>
  <c r="M26" i="83"/>
  <c r="N26" i="83"/>
  <c r="O26" i="83"/>
  <c r="P26" i="83"/>
  <c r="L27" i="83"/>
  <c r="M27" i="83"/>
  <c r="N27" i="83"/>
  <c r="O27" i="83"/>
  <c r="P27" i="83"/>
  <c r="L28" i="83"/>
  <c r="M28" i="83"/>
  <c r="N28" i="83"/>
  <c r="O28" i="83"/>
  <c r="P28" i="83"/>
  <c r="L29" i="83"/>
  <c r="M29" i="83"/>
  <c r="N29" i="83"/>
  <c r="O29" i="83"/>
  <c r="P29" i="83"/>
  <c r="J30" i="83"/>
  <c r="K30" i="83"/>
  <c r="L30" i="83"/>
  <c r="M30" i="83"/>
  <c r="N30" i="83"/>
  <c r="O30" i="83"/>
  <c r="P30" i="83"/>
  <c r="J31" i="83"/>
  <c r="K31" i="83"/>
  <c r="L31" i="83"/>
  <c r="M31" i="83"/>
  <c r="N31" i="83"/>
  <c r="O31" i="83"/>
  <c r="P31" i="83"/>
  <c r="J32" i="83"/>
  <c r="K32" i="83"/>
  <c r="L32" i="83"/>
  <c r="M32" i="83"/>
  <c r="N32" i="83"/>
  <c r="O32" i="83"/>
  <c r="P32" i="83"/>
  <c r="J33" i="83"/>
  <c r="K33" i="83"/>
  <c r="L33" i="83"/>
  <c r="M33" i="83"/>
  <c r="N33" i="83"/>
  <c r="O33" i="83"/>
  <c r="P33" i="83"/>
  <c r="J34" i="83"/>
  <c r="K34" i="83"/>
  <c r="L34" i="83"/>
  <c r="M34" i="83"/>
  <c r="N34" i="83"/>
  <c r="O34" i="83"/>
  <c r="P34" i="83"/>
  <c r="J35" i="83"/>
  <c r="K35" i="83"/>
  <c r="L35" i="83"/>
  <c r="M35" i="83"/>
  <c r="N35" i="83"/>
  <c r="O35" i="83"/>
  <c r="P35" i="83"/>
  <c r="J36" i="83"/>
  <c r="K36" i="83"/>
  <c r="L36" i="83"/>
  <c r="M36" i="83"/>
  <c r="N36" i="83"/>
  <c r="O36" i="83"/>
  <c r="P36" i="83"/>
  <c r="J37" i="83"/>
  <c r="K37" i="83"/>
  <c r="L37" i="83"/>
  <c r="M37" i="83"/>
  <c r="N37" i="83"/>
  <c r="O37" i="83"/>
  <c r="P37" i="83"/>
  <c r="J38" i="83"/>
  <c r="K38" i="83"/>
  <c r="L38" i="83"/>
  <c r="M38" i="83"/>
  <c r="N38" i="83"/>
  <c r="O38" i="83"/>
  <c r="P38" i="83"/>
  <c r="J39" i="83"/>
  <c r="K39" i="83"/>
  <c r="L39" i="83"/>
  <c r="M39" i="83"/>
  <c r="N39" i="83"/>
  <c r="O39" i="83"/>
  <c r="P39" i="83"/>
  <c r="J40" i="83"/>
  <c r="K40" i="83"/>
  <c r="L40" i="83"/>
  <c r="M40" i="83"/>
  <c r="N40" i="83"/>
  <c r="O40" i="83"/>
  <c r="P40" i="83"/>
  <c r="J41" i="83"/>
  <c r="K41" i="83"/>
  <c r="L41" i="83"/>
  <c r="M41" i="83"/>
  <c r="N41" i="83"/>
  <c r="O41" i="83"/>
  <c r="P41" i="83"/>
  <c r="C42" i="83"/>
  <c r="D42" i="83"/>
  <c r="E42" i="83"/>
  <c r="F42" i="83"/>
  <c r="G42" i="83"/>
  <c r="H42" i="83"/>
  <c r="I42" i="83"/>
  <c r="C44" i="83"/>
  <c r="D44" i="83"/>
  <c r="E44" i="83"/>
  <c r="F44" i="83"/>
  <c r="G44" i="83"/>
  <c r="H44" i="83"/>
  <c r="I44" i="83"/>
  <c r="C45" i="83"/>
  <c r="D45" i="83"/>
  <c r="E45" i="83"/>
  <c r="F45" i="83"/>
  <c r="G45" i="83"/>
  <c r="H45" i="83"/>
  <c r="I45" i="83"/>
  <c r="C46" i="83"/>
  <c r="D46" i="83"/>
  <c r="E46" i="83"/>
  <c r="F46" i="83"/>
  <c r="G46" i="83"/>
  <c r="H46" i="83"/>
  <c r="I46" i="83"/>
  <c r="C47" i="83"/>
  <c r="D47" i="83"/>
  <c r="E47" i="83"/>
  <c r="F47" i="83"/>
  <c r="G47" i="83"/>
  <c r="H47" i="83"/>
  <c r="I47" i="83"/>
  <c r="C48" i="83"/>
  <c r="D48" i="83"/>
  <c r="E48" i="83"/>
  <c r="F48" i="83"/>
  <c r="G48" i="83"/>
  <c r="H48" i="83"/>
  <c r="I48" i="83"/>
  <c r="C51" i="83"/>
  <c r="D51" i="83"/>
  <c r="E51" i="83"/>
  <c r="F51" i="83"/>
  <c r="G51" i="83"/>
  <c r="H51" i="83"/>
  <c r="I51" i="83"/>
  <c r="C52" i="83"/>
  <c r="D52" i="83"/>
  <c r="E52" i="83"/>
  <c r="F52" i="83"/>
  <c r="G52" i="83"/>
  <c r="H52" i="83"/>
  <c r="I52" i="83"/>
  <c r="C53" i="83"/>
  <c r="D53" i="83"/>
  <c r="E53" i="83"/>
  <c r="F53" i="83"/>
  <c r="G53" i="83"/>
  <c r="H53" i="83"/>
  <c r="I53" i="83"/>
  <c r="C54" i="83"/>
  <c r="D54" i="83"/>
  <c r="E54" i="83"/>
  <c r="F54" i="83"/>
  <c r="G54" i="83"/>
  <c r="H54" i="83"/>
  <c r="I54" i="83"/>
  <c r="C55" i="83"/>
  <c r="D55" i="83"/>
  <c r="E55" i="83"/>
  <c r="F55" i="83"/>
  <c r="G55" i="83"/>
  <c r="H55" i="83"/>
  <c r="I55" i="83"/>
  <c r="C58" i="83"/>
  <c r="D58" i="83"/>
  <c r="E58" i="83"/>
  <c r="F58" i="83"/>
  <c r="G58" i="83"/>
  <c r="H58" i="83"/>
  <c r="I58" i="83"/>
  <c r="C59" i="83"/>
  <c r="D59" i="83"/>
  <c r="E59" i="83"/>
  <c r="F59" i="83"/>
  <c r="G59" i="83"/>
  <c r="H59" i="83"/>
  <c r="I59" i="83"/>
  <c r="C60" i="83"/>
  <c r="D60" i="83"/>
  <c r="E60" i="83"/>
  <c r="F60" i="83"/>
  <c r="G60" i="83"/>
  <c r="H60" i="83"/>
  <c r="I60" i="83"/>
  <c r="C61" i="83"/>
  <c r="D61" i="83"/>
  <c r="E61" i="83"/>
  <c r="F61" i="83"/>
  <c r="G61" i="83"/>
  <c r="H61" i="83"/>
  <c r="I61" i="83"/>
  <c r="C62" i="83"/>
  <c r="D62" i="83"/>
  <c r="E62" i="83"/>
  <c r="F62" i="83"/>
  <c r="G62" i="83"/>
  <c r="H62" i="83"/>
  <c r="I62" i="83"/>
  <c r="C65" i="83"/>
  <c r="D65" i="83"/>
  <c r="E65" i="83"/>
  <c r="F65" i="83"/>
  <c r="G65" i="83"/>
  <c r="H65" i="83"/>
  <c r="I65" i="83"/>
  <c r="C66" i="83"/>
  <c r="D66" i="83"/>
  <c r="E66" i="83"/>
  <c r="F66" i="83"/>
  <c r="G66" i="83"/>
  <c r="H66" i="83"/>
  <c r="I66" i="83"/>
  <c r="C67" i="83"/>
  <c r="D67" i="83"/>
  <c r="E67" i="83"/>
  <c r="F67" i="83"/>
  <c r="G67" i="83"/>
  <c r="H67" i="83"/>
  <c r="I67" i="83"/>
  <c r="C68" i="83"/>
  <c r="D68" i="83"/>
  <c r="E68" i="83"/>
  <c r="F68" i="83"/>
  <c r="G68" i="83"/>
  <c r="H68" i="83"/>
  <c r="I68" i="83"/>
  <c r="C69" i="83"/>
  <c r="D69" i="83"/>
  <c r="E69" i="83"/>
  <c r="F69" i="83"/>
  <c r="G69" i="83"/>
  <c r="H69" i="83"/>
  <c r="I69" i="83"/>
  <c r="I4" i="77"/>
  <c r="I12" i="77"/>
  <c r="C24" i="77"/>
  <c r="D24" i="77"/>
  <c r="E24" i="77"/>
  <c r="F24" i="77"/>
  <c r="G24" i="77"/>
  <c r="H24" i="77"/>
  <c r="C25" i="77"/>
  <c r="D25" i="77"/>
  <c r="E25" i="77"/>
  <c r="F25" i="77"/>
  <c r="G25" i="77"/>
  <c r="H25" i="77"/>
  <c r="C26" i="77"/>
  <c r="D26" i="77"/>
  <c r="E26" i="77"/>
  <c r="F26" i="77"/>
  <c r="H26" i="77"/>
  <c r="C27" i="77"/>
  <c r="D27" i="77"/>
  <c r="E27" i="77"/>
  <c r="F27" i="77"/>
  <c r="H27" i="77"/>
  <c r="C28" i="77"/>
  <c r="D28" i="77"/>
  <c r="E28" i="77"/>
  <c r="F28" i="77"/>
  <c r="C29" i="77"/>
  <c r="D29" i="77"/>
  <c r="E29" i="77"/>
  <c r="F29" i="77"/>
  <c r="G29" i="77"/>
  <c r="H29" i="77"/>
  <c r="C30" i="77"/>
  <c r="D30" i="77"/>
  <c r="E30" i="77"/>
  <c r="F30" i="77"/>
  <c r="H30" i="77"/>
  <c r="H31" i="77"/>
  <c r="H32" i="77"/>
  <c r="H33" i="77"/>
  <c r="C35" i="77"/>
  <c r="D35" i="77"/>
  <c r="E35" i="77"/>
  <c r="F35" i="77"/>
  <c r="G35" i="77"/>
  <c r="H35" i="77"/>
  <c r="C36" i="77"/>
  <c r="E36" i="77"/>
  <c r="F36" i="77"/>
  <c r="G36" i="77"/>
  <c r="H36" i="77"/>
  <c r="C37" i="77"/>
  <c r="D37" i="77"/>
  <c r="E37" i="77"/>
  <c r="F37" i="77"/>
  <c r="H37" i="77"/>
  <c r="C38" i="77"/>
  <c r="D38" i="77"/>
  <c r="E38" i="77"/>
  <c r="F38" i="77"/>
  <c r="H38" i="77"/>
  <c r="C39" i="77"/>
  <c r="D39" i="77"/>
  <c r="E39" i="77"/>
  <c r="F39" i="77"/>
  <c r="C40" i="77"/>
  <c r="D40" i="77"/>
  <c r="E40" i="77"/>
  <c r="F40" i="77"/>
  <c r="G40" i="77"/>
  <c r="H40" i="77"/>
  <c r="C41" i="77"/>
  <c r="D41" i="77"/>
  <c r="E41" i="77"/>
  <c r="F41" i="77"/>
  <c r="H41" i="77"/>
  <c r="H42" i="77"/>
  <c r="H43" i="77"/>
  <c r="H44" i="77"/>
  <c r="C49" i="77"/>
  <c r="D49" i="77"/>
  <c r="E49" i="77"/>
  <c r="F49" i="77"/>
  <c r="G49" i="77"/>
  <c r="H49" i="77"/>
  <c r="I49" i="77"/>
  <c r="J49" i="77"/>
  <c r="C50" i="77"/>
  <c r="E50" i="77"/>
  <c r="F50" i="77"/>
  <c r="G50" i="77"/>
  <c r="H50" i="77"/>
  <c r="C51" i="77"/>
  <c r="D51" i="77"/>
  <c r="E51" i="77"/>
  <c r="F51" i="77"/>
  <c r="H51" i="77"/>
  <c r="C52" i="77"/>
  <c r="D52" i="77"/>
  <c r="E52" i="77"/>
  <c r="F52" i="77"/>
  <c r="H52" i="77"/>
  <c r="C53" i="77"/>
  <c r="D53" i="77"/>
  <c r="E53" i="77"/>
  <c r="F53" i="77"/>
  <c r="C54" i="77"/>
  <c r="D54" i="77"/>
  <c r="F54" i="77"/>
  <c r="G54" i="77"/>
  <c r="H54" i="77"/>
  <c r="C55" i="77"/>
  <c r="D55" i="77"/>
  <c r="E55" i="77"/>
  <c r="F55" i="77"/>
  <c r="H55" i="77"/>
  <c r="H56" i="77"/>
  <c r="H57" i="77"/>
  <c r="H58" i="77"/>
  <c r="C60" i="77"/>
  <c r="D60" i="77"/>
  <c r="E60" i="77"/>
  <c r="F60" i="77"/>
  <c r="G60" i="77"/>
  <c r="H60" i="77"/>
  <c r="I60" i="77"/>
  <c r="J60" i="77"/>
  <c r="C61" i="77"/>
  <c r="E61" i="77"/>
  <c r="F61" i="77"/>
  <c r="G61" i="77"/>
  <c r="H61" i="77"/>
  <c r="C62" i="77"/>
  <c r="D62" i="77"/>
  <c r="E62" i="77"/>
  <c r="F62" i="77"/>
  <c r="H62" i="77"/>
  <c r="C63" i="77"/>
  <c r="D63" i="77"/>
  <c r="E63" i="77"/>
  <c r="F63" i="77"/>
  <c r="H63" i="77"/>
  <c r="C64" i="77"/>
  <c r="D64" i="77"/>
  <c r="E64" i="77"/>
  <c r="F64" i="77"/>
  <c r="C65" i="77"/>
  <c r="D65" i="77"/>
  <c r="G65" i="77"/>
  <c r="H65" i="77"/>
  <c r="C66" i="77"/>
  <c r="D66" i="77"/>
  <c r="E66" i="77"/>
  <c r="F66" i="77"/>
  <c r="H66" i="77"/>
  <c r="H67" i="77"/>
  <c r="H68" i="77"/>
  <c r="H69" i="77"/>
  <c r="A75" i="77"/>
  <c r="B75" i="77"/>
  <c r="C75" i="77"/>
  <c r="D75" i="77"/>
  <c r="F75" i="77"/>
  <c r="A76" i="77"/>
  <c r="B76" i="77"/>
  <c r="C76" i="77"/>
  <c r="D76" i="77"/>
  <c r="F76" i="77"/>
  <c r="A5" i="50"/>
  <c r="B5" i="50"/>
  <c r="C5" i="50"/>
  <c r="D5" i="50"/>
  <c r="E5" i="50"/>
  <c r="F5" i="50"/>
  <c r="G5" i="50"/>
  <c r="H5" i="50"/>
  <c r="W5" i="50"/>
  <c r="X5" i="50"/>
  <c r="Y5" i="50"/>
  <c r="Z5" i="50"/>
  <c r="AA5" i="50"/>
  <c r="AB5" i="50"/>
  <c r="AC5" i="50"/>
  <c r="AG5" i="50"/>
  <c r="AH5" i="50"/>
  <c r="AI5" i="50"/>
  <c r="AJ5" i="50"/>
  <c r="AK5" i="50"/>
  <c r="AL5" i="50"/>
  <c r="AM5" i="50"/>
  <c r="AN5" i="50"/>
  <c r="A6" i="50"/>
  <c r="B6" i="50"/>
  <c r="C6" i="50"/>
  <c r="D6" i="50"/>
  <c r="E6" i="50"/>
  <c r="F6" i="50"/>
  <c r="G6" i="50"/>
  <c r="H6" i="50"/>
  <c r="I6" i="50"/>
  <c r="J6" i="50"/>
  <c r="K6" i="50"/>
  <c r="L6" i="50"/>
  <c r="M6" i="50"/>
  <c r="R6" i="50"/>
  <c r="W6" i="50"/>
  <c r="X6" i="50"/>
  <c r="Y6" i="50"/>
  <c r="Z6" i="50"/>
  <c r="AA6" i="50"/>
  <c r="AB6" i="50"/>
  <c r="AC6" i="50"/>
  <c r="AG6" i="50"/>
  <c r="AH6" i="50"/>
  <c r="AI6" i="50"/>
  <c r="AJ6" i="50"/>
  <c r="AK6" i="50"/>
  <c r="AL6" i="50"/>
  <c r="AM6" i="50"/>
  <c r="AN6" i="50"/>
  <c r="A7" i="50"/>
  <c r="B7" i="50"/>
  <c r="C7" i="50"/>
  <c r="D7" i="50"/>
  <c r="E7" i="50"/>
  <c r="F7" i="50"/>
  <c r="G7" i="50"/>
  <c r="H7" i="50"/>
  <c r="I7" i="50"/>
  <c r="J7" i="50"/>
  <c r="K7" i="50"/>
  <c r="L7" i="50"/>
  <c r="M7" i="50"/>
  <c r="R7" i="50"/>
  <c r="Y7" i="50"/>
  <c r="AG7" i="50"/>
  <c r="AH7" i="50"/>
  <c r="AI7" i="50"/>
  <c r="AJ7" i="50"/>
  <c r="AK7" i="50"/>
  <c r="AL7" i="50"/>
  <c r="AM7" i="50"/>
  <c r="AN7" i="50"/>
  <c r="A8" i="50"/>
  <c r="B8" i="50"/>
  <c r="C8" i="50"/>
  <c r="D8" i="50"/>
  <c r="E8" i="50"/>
  <c r="F8" i="50"/>
  <c r="G8" i="50"/>
  <c r="H8" i="50"/>
  <c r="I8" i="50"/>
  <c r="J8" i="50"/>
  <c r="K8" i="50"/>
  <c r="L8" i="50"/>
  <c r="M8" i="50"/>
  <c r="W8" i="50"/>
  <c r="X8" i="50"/>
  <c r="Y8" i="50"/>
  <c r="Z8" i="50"/>
  <c r="AA8" i="50"/>
  <c r="AB8" i="50"/>
  <c r="AC8" i="50"/>
  <c r="AG8" i="50"/>
  <c r="AH8" i="50"/>
  <c r="AI8" i="50"/>
  <c r="AJ8" i="50"/>
  <c r="AK8" i="50"/>
  <c r="AL8" i="50"/>
  <c r="AM8" i="50"/>
  <c r="AN8" i="50"/>
  <c r="A9" i="50"/>
  <c r="B9" i="50"/>
  <c r="C9" i="50"/>
  <c r="D9" i="50"/>
  <c r="E9" i="50"/>
  <c r="F9" i="50"/>
  <c r="G9" i="50"/>
  <c r="H9" i="50"/>
  <c r="I9" i="50"/>
  <c r="J9" i="50"/>
  <c r="K9" i="50"/>
  <c r="L9" i="50"/>
  <c r="M9" i="50"/>
  <c r="W9" i="50"/>
  <c r="X9" i="50"/>
  <c r="Y9" i="50"/>
  <c r="Z9" i="50"/>
  <c r="AA9" i="50"/>
  <c r="AB9" i="50"/>
  <c r="AC9" i="50"/>
  <c r="AG9" i="50"/>
  <c r="AH9" i="50"/>
  <c r="AI9" i="50"/>
  <c r="AJ9" i="50"/>
  <c r="AK9" i="50"/>
  <c r="AL9" i="50"/>
  <c r="AM9" i="50"/>
  <c r="AN9" i="50"/>
  <c r="A10" i="50"/>
  <c r="B10" i="50"/>
  <c r="C10" i="50"/>
  <c r="D10" i="50"/>
  <c r="E10" i="50"/>
  <c r="F10" i="50"/>
  <c r="G10" i="50"/>
  <c r="H10" i="50"/>
  <c r="I10" i="50"/>
  <c r="J10" i="50"/>
  <c r="K10" i="50"/>
  <c r="L10" i="50"/>
  <c r="M10" i="50"/>
  <c r="O10" i="50"/>
  <c r="Y10" i="50"/>
  <c r="AG10" i="50"/>
  <c r="AH10" i="50"/>
  <c r="AI10" i="50"/>
  <c r="AJ10" i="50"/>
  <c r="AK10" i="50"/>
  <c r="AL10" i="50"/>
  <c r="AM10" i="50"/>
  <c r="AN10" i="50"/>
  <c r="A11" i="50"/>
  <c r="B11" i="50"/>
  <c r="C11" i="50"/>
  <c r="D11" i="50"/>
  <c r="E11" i="50"/>
  <c r="F11" i="50"/>
  <c r="G11" i="50"/>
  <c r="H11" i="50"/>
  <c r="I11" i="50"/>
  <c r="J11" i="50"/>
  <c r="K11" i="50"/>
  <c r="L11" i="50"/>
  <c r="M11" i="50"/>
  <c r="O11" i="50"/>
  <c r="Y11" i="50"/>
  <c r="AG11" i="50"/>
  <c r="AH11" i="50"/>
  <c r="AI11" i="50"/>
  <c r="AJ11" i="50"/>
  <c r="AK11" i="50"/>
  <c r="AL11" i="50"/>
  <c r="AM11" i="50"/>
  <c r="AN11" i="50"/>
  <c r="A12" i="50"/>
  <c r="B12" i="50"/>
  <c r="C12" i="50"/>
  <c r="D12" i="50"/>
  <c r="E12" i="50"/>
  <c r="F12" i="50"/>
  <c r="G12" i="50"/>
  <c r="H12" i="50"/>
  <c r="I12" i="50"/>
  <c r="J12" i="50"/>
  <c r="K12" i="50"/>
  <c r="L12" i="50"/>
  <c r="M12" i="50"/>
  <c r="O12" i="50"/>
  <c r="Y12" i="50"/>
  <c r="AG12" i="50"/>
  <c r="AH12" i="50"/>
  <c r="AI12" i="50"/>
  <c r="AJ12" i="50"/>
  <c r="AK12" i="50"/>
  <c r="AL12" i="50"/>
  <c r="AM12" i="50"/>
  <c r="AN12" i="50"/>
  <c r="A13" i="50"/>
  <c r="B13" i="50"/>
  <c r="C13" i="50"/>
  <c r="D13" i="50"/>
  <c r="E13" i="50"/>
  <c r="F13" i="50"/>
  <c r="G13" i="50"/>
  <c r="H13" i="50"/>
  <c r="I13" i="50"/>
  <c r="J13" i="50"/>
  <c r="K13" i="50"/>
  <c r="L13" i="50"/>
  <c r="M13" i="50"/>
  <c r="O13" i="50"/>
  <c r="Y13" i="50"/>
  <c r="AG13" i="50"/>
  <c r="AH13" i="50"/>
  <c r="AI13" i="50"/>
  <c r="AJ13" i="50"/>
  <c r="AK13" i="50"/>
  <c r="AL13" i="50"/>
  <c r="AM13" i="50"/>
  <c r="AN13" i="50"/>
  <c r="A14" i="50"/>
  <c r="B14" i="50"/>
  <c r="C14" i="50"/>
  <c r="D14" i="50"/>
  <c r="E14" i="50"/>
  <c r="F14" i="50"/>
  <c r="G14" i="50"/>
  <c r="H14" i="50"/>
  <c r="I14" i="50"/>
  <c r="J14" i="50"/>
  <c r="K14" i="50"/>
  <c r="L14" i="50"/>
  <c r="M14" i="50"/>
  <c r="O14" i="50"/>
  <c r="Y14" i="50"/>
  <c r="AG14" i="50"/>
  <c r="AH14" i="50"/>
  <c r="AI14" i="50"/>
  <c r="AJ14" i="50"/>
  <c r="AK14" i="50"/>
  <c r="AL14" i="50"/>
  <c r="AM14" i="50"/>
  <c r="AN14" i="50"/>
  <c r="A15" i="50"/>
  <c r="B15" i="50"/>
  <c r="C15" i="50"/>
  <c r="D15" i="50"/>
  <c r="E15" i="50"/>
  <c r="F15" i="50"/>
  <c r="G15" i="50"/>
  <c r="H15" i="50"/>
  <c r="I15" i="50"/>
  <c r="J15" i="50"/>
  <c r="K15" i="50"/>
  <c r="L15" i="50"/>
  <c r="M15" i="50"/>
  <c r="O15" i="50"/>
  <c r="W15" i="50"/>
  <c r="X15" i="50"/>
  <c r="Y15" i="50"/>
  <c r="Z15" i="50"/>
  <c r="AA15" i="50"/>
  <c r="AB15" i="50"/>
  <c r="AC15" i="50"/>
  <c r="AG15" i="50"/>
  <c r="AH15" i="50"/>
  <c r="AI15" i="50"/>
  <c r="AJ15" i="50"/>
  <c r="AK15" i="50"/>
  <c r="AL15" i="50"/>
  <c r="AM15" i="50"/>
  <c r="AN15" i="50"/>
  <c r="A16" i="50"/>
  <c r="B16" i="50"/>
  <c r="C16" i="50"/>
  <c r="D16" i="50"/>
  <c r="E16" i="50"/>
  <c r="F16" i="50"/>
  <c r="G16" i="50"/>
  <c r="H16" i="50"/>
  <c r="I16" i="50"/>
  <c r="J16" i="50"/>
  <c r="K16" i="50"/>
  <c r="L16" i="50"/>
  <c r="M16" i="50"/>
  <c r="O16" i="50"/>
  <c r="Y16" i="50"/>
  <c r="AG16" i="50"/>
  <c r="AH16" i="50"/>
  <c r="AI16" i="50"/>
  <c r="AJ16" i="50"/>
  <c r="AK16" i="50"/>
  <c r="AL16" i="50"/>
  <c r="AM16" i="50"/>
  <c r="AN16" i="50"/>
  <c r="A17" i="50"/>
  <c r="B17" i="50"/>
  <c r="C17" i="50"/>
  <c r="D17" i="50"/>
  <c r="E17" i="50"/>
  <c r="F17" i="50"/>
  <c r="G17" i="50"/>
  <c r="H17" i="50"/>
  <c r="I17" i="50"/>
  <c r="J17" i="50"/>
  <c r="K17" i="50"/>
  <c r="L17" i="50"/>
  <c r="M17" i="50"/>
  <c r="Y17" i="50"/>
  <c r="AG17" i="50"/>
  <c r="AH17" i="50"/>
  <c r="AI17" i="50"/>
  <c r="AJ17" i="50"/>
  <c r="AK17" i="50"/>
  <c r="AL17" i="50"/>
  <c r="AM17" i="50"/>
  <c r="AN17" i="50"/>
  <c r="A18" i="50"/>
  <c r="B18" i="50"/>
  <c r="C18" i="50"/>
  <c r="D18" i="50"/>
  <c r="E18" i="50"/>
  <c r="F18" i="50"/>
  <c r="G18" i="50"/>
  <c r="H18" i="50"/>
  <c r="I18" i="50"/>
  <c r="J18" i="50"/>
  <c r="K18" i="50"/>
  <c r="L18" i="50"/>
  <c r="M18" i="50"/>
  <c r="Y18" i="50"/>
  <c r="AG18" i="50"/>
  <c r="AH18" i="50"/>
  <c r="AI18" i="50"/>
  <c r="AJ18" i="50"/>
  <c r="AK18" i="50"/>
  <c r="AL18" i="50"/>
  <c r="AM18" i="50"/>
  <c r="AN18" i="50"/>
  <c r="A19" i="50"/>
  <c r="B19" i="50"/>
  <c r="C19" i="50"/>
  <c r="D19" i="50"/>
  <c r="E19" i="50"/>
  <c r="F19" i="50"/>
  <c r="G19" i="50"/>
  <c r="H19" i="50"/>
  <c r="I19" i="50"/>
  <c r="J19" i="50"/>
  <c r="K19" i="50"/>
  <c r="L19" i="50"/>
  <c r="M19" i="50"/>
  <c r="Y19" i="50"/>
  <c r="AG19" i="50"/>
  <c r="AH19" i="50"/>
  <c r="AI19" i="50"/>
  <c r="AJ19" i="50"/>
  <c r="AK19" i="50"/>
  <c r="AL19" i="50"/>
  <c r="AM19" i="50"/>
  <c r="AN19" i="50"/>
  <c r="A20" i="50"/>
  <c r="B20" i="50"/>
  <c r="C20" i="50"/>
  <c r="D20" i="50"/>
  <c r="E20" i="50"/>
  <c r="F20" i="50"/>
  <c r="G20" i="50"/>
  <c r="H20" i="50"/>
  <c r="I20" i="50"/>
  <c r="J20" i="50"/>
  <c r="K20" i="50"/>
  <c r="L20" i="50"/>
  <c r="M20" i="50"/>
  <c r="AG20" i="50"/>
  <c r="AH20" i="50"/>
  <c r="AI20" i="50"/>
  <c r="AJ20" i="50"/>
  <c r="AK20" i="50"/>
  <c r="AL20" i="50"/>
  <c r="AM20" i="50"/>
  <c r="AN20" i="50"/>
  <c r="A21" i="50"/>
  <c r="B21" i="50"/>
  <c r="C21" i="50"/>
  <c r="D21" i="50"/>
  <c r="E21" i="50"/>
  <c r="F21" i="50"/>
  <c r="G21" i="50"/>
  <c r="H21" i="50"/>
  <c r="I21" i="50"/>
  <c r="J21" i="50"/>
  <c r="K21" i="50"/>
  <c r="L21" i="50"/>
  <c r="M21" i="50"/>
  <c r="Y21" i="50"/>
  <c r="AG21" i="50"/>
  <c r="AH21" i="50"/>
  <c r="AI21" i="50"/>
  <c r="AJ21" i="50"/>
  <c r="AK21" i="50"/>
  <c r="AL21" i="50"/>
  <c r="AM21" i="50"/>
  <c r="AN21" i="50"/>
  <c r="A22" i="50"/>
  <c r="B22" i="50"/>
  <c r="C22" i="50"/>
  <c r="D22" i="50"/>
  <c r="E22" i="50"/>
  <c r="F22" i="50"/>
  <c r="G22" i="50"/>
  <c r="H22" i="50"/>
  <c r="I22" i="50"/>
  <c r="J22" i="50"/>
  <c r="K22" i="50"/>
  <c r="L22" i="50"/>
  <c r="M22" i="50"/>
  <c r="AG22" i="50"/>
  <c r="AH22" i="50"/>
  <c r="AI22" i="50"/>
  <c r="AJ22" i="50"/>
  <c r="AK22" i="50"/>
  <c r="AL22" i="50"/>
  <c r="AM22" i="50"/>
  <c r="AN22" i="50"/>
  <c r="AG23" i="50"/>
  <c r="AH23" i="50"/>
  <c r="AI23" i="50"/>
  <c r="AJ23" i="50"/>
  <c r="AK23" i="50"/>
  <c r="AL23" i="50"/>
  <c r="AM23" i="50"/>
  <c r="AN23" i="50"/>
  <c r="AG24" i="50"/>
  <c r="AH24" i="50"/>
  <c r="AI24" i="50"/>
  <c r="AJ24" i="50"/>
  <c r="AK24" i="50"/>
  <c r="AL24" i="50"/>
  <c r="AM24" i="50"/>
  <c r="AN24" i="50"/>
  <c r="J25" i="50"/>
  <c r="AG25" i="50"/>
  <c r="AH25" i="50"/>
  <c r="AI25" i="50"/>
  <c r="AJ25" i="50"/>
  <c r="AK25" i="50"/>
  <c r="AL25" i="50"/>
  <c r="AM25" i="50"/>
  <c r="AN25" i="50"/>
  <c r="J26" i="50"/>
  <c r="AG26" i="50"/>
  <c r="AH26" i="50"/>
  <c r="AI26" i="50"/>
  <c r="AJ26" i="50"/>
  <c r="AK26" i="50"/>
  <c r="AL26" i="50"/>
  <c r="AM26" i="50"/>
  <c r="AN26" i="50"/>
  <c r="AG27" i="50"/>
  <c r="AH27" i="50"/>
  <c r="AI27" i="50"/>
  <c r="AJ27" i="50"/>
  <c r="AK27" i="50"/>
  <c r="AL27" i="50"/>
  <c r="AM27" i="50"/>
  <c r="AN27" i="50"/>
  <c r="AG28" i="50"/>
  <c r="AH28" i="50"/>
  <c r="AI28" i="50"/>
  <c r="AJ28" i="50"/>
  <c r="AK28" i="50"/>
  <c r="AL28" i="50"/>
  <c r="AM28" i="50"/>
  <c r="AN28" i="50"/>
  <c r="AG29" i="50"/>
  <c r="AH29" i="50"/>
  <c r="AI29" i="50"/>
  <c r="AJ29" i="50"/>
  <c r="AK29" i="50"/>
  <c r="AL29" i="50"/>
  <c r="AM29" i="50"/>
  <c r="AN29" i="50"/>
  <c r="A30" i="50"/>
  <c r="B30" i="50"/>
  <c r="C30" i="50"/>
  <c r="D30" i="50"/>
  <c r="E30" i="50"/>
  <c r="F30" i="50"/>
  <c r="G30" i="50"/>
  <c r="H30" i="50"/>
  <c r="AG30" i="50"/>
  <c r="AH30" i="50"/>
  <c r="AI30" i="50"/>
  <c r="AJ30" i="50"/>
  <c r="AK30" i="50"/>
  <c r="AL30" i="50"/>
  <c r="AM30" i="50"/>
  <c r="AN30" i="50"/>
  <c r="A31" i="50"/>
  <c r="B31" i="50"/>
  <c r="C31" i="50"/>
  <c r="D31" i="50"/>
  <c r="E31" i="50"/>
  <c r="F31" i="50"/>
  <c r="G31" i="50"/>
  <c r="H31" i="50"/>
  <c r="I31" i="50"/>
  <c r="J31" i="50"/>
  <c r="K31" i="50"/>
  <c r="L31" i="50"/>
  <c r="M31" i="50"/>
  <c r="W31" i="50"/>
  <c r="X31" i="50"/>
  <c r="Y31" i="50"/>
  <c r="Z31" i="50"/>
  <c r="AA31" i="50"/>
  <c r="AB31" i="50"/>
  <c r="AC31" i="50"/>
  <c r="AG31" i="50"/>
  <c r="AH31" i="50"/>
  <c r="AI31" i="50"/>
  <c r="AJ31" i="50"/>
  <c r="AK31" i="50"/>
  <c r="AL31" i="50"/>
  <c r="AM31" i="50"/>
  <c r="AN31" i="50"/>
  <c r="A32" i="50"/>
  <c r="B32" i="50"/>
  <c r="C32" i="50"/>
  <c r="D32" i="50"/>
  <c r="E32" i="50"/>
  <c r="F32" i="50"/>
  <c r="G32" i="50"/>
  <c r="H32" i="50"/>
  <c r="I32" i="50"/>
  <c r="J32" i="50"/>
  <c r="K32" i="50"/>
  <c r="L32" i="50"/>
  <c r="M32" i="50"/>
  <c r="W32" i="50"/>
  <c r="X32" i="50"/>
  <c r="Y32" i="50"/>
  <c r="Z32" i="50"/>
  <c r="AA32" i="50"/>
  <c r="AB32" i="50"/>
  <c r="AC32" i="50"/>
  <c r="AG32" i="50"/>
  <c r="AH32" i="50"/>
  <c r="AI32" i="50"/>
  <c r="AJ32" i="50"/>
  <c r="AK32" i="50"/>
  <c r="AL32" i="50"/>
  <c r="AM32" i="50"/>
  <c r="AN32" i="50"/>
  <c r="A33" i="50"/>
  <c r="B33" i="50"/>
  <c r="C33" i="50"/>
  <c r="D33" i="50"/>
  <c r="E33" i="50"/>
  <c r="F33" i="50"/>
  <c r="G33" i="50"/>
  <c r="H33" i="50"/>
  <c r="I33" i="50"/>
  <c r="J33" i="50"/>
  <c r="K33" i="50"/>
  <c r="L33" i="50"/>
  <c r="M33" i="50"/>
  <c r="Y33" i="50"/>
  <c r="AG33" i="50"/>
  <c r="AH33" i="50"/>
  <c r="AI33" i="50"/>
  <c r="AJ33" i="50"/>
  <c r="AK33" i="50"/>
  <c r="AL33" i="50"/>
  <c r="AM33" i="50"/>
  <c r="AN33" i="50"/>
  <c r="A34" i="50"/>
  <c r="B34" i="50"/>
  <c r="C34" i="50"/>
  <c r="D34" i="50"/>
  <c r="E34" i="50"/>
  <c r="F34" i="50"/>
  <c r="G34" i="50"/>
  <c r="H34" i="50"/>
  <c r="I34" i="50"/>
  <c r="J34" i="50"/>
  <c r="K34" i="50"/>
  <c r="L34" i="50"/>
  <c r="M34" i="50"/>
  <c r="W34" i="50"/>
  <c r="X34" i="50"/>
  <c r="Y34" i="50"/>
  <c r="Z34" i="50"/>
  <c r="AA34" i="50"/>
  <c r="AB34" i="50"/>
  <c r="AC34" i="50"/>
  <c r="AG34" i="50"/>
  <c r="AH34" i="50"/>
  <c r="AI34" i="50"/>
  <c r="AJ34" i="50"/>
  <c r="AK34" i="50"/>
  <c r="AL34" i="50"/>
  <c r="AM34" i="50"/>
  <c r="AN34" i="50"/>
  <c r="A35" i="50"/>
  <c r="B35" i="50"/>
  <c r="C35" i="50"/>
  <c r="D35" i="50"/>
  <c r="E35" i="50"/>
  <c r="F35" i="50"/>
  <c r="G35" i="50"/>
  <c r="H35" i="50"/>
  <c r="I35" i="50"/>
  <c r="J35" i="50"/>
  <c r="K35" i="50"/>
  <c r="L35" i="50"/>
  <c r="M35" i="50"/>
  <c r="W35" i="50"/>
  <c r="X35" i="50"/>
  <c r="Y35" i="50"/>
  <c r="Z35" i="50"/>
  <c r="AA35" i="50"/>
  <c r="AB35" i="50"/>
  <c r="AC35" i="50"/>
  <c r="AG35" i="50"/>
  <c r="AH35" i="50"/>
  <c r="AI35" i="50"/>
  <c r="AJ35" i="50"/>
  <c r="AK35" i="50"/>
  <c r="AL35" i="50"/>
  <c r="AM35" i="50"/>
  <c r="AN35" i="50"/>
  <c r="A36" i="50"/>
  <c r="B36" i="50"/>
  <c r="C36" i="50"/>
  <c r="D36" i="50"/>
  <c r="E36" i="50"/>
  <c r="F36" i="50"/>
  <c r="G36" i="50"/>
  <c r="H36" i="50"/>
  <c r="I36" i="50"/>
  <c r="J36" i="50"/>
  <c r="K36" i="50"/>
  <c r="L36" i="50"/>
  <c r="M36" i="50"/>
  <c r="Y36" i="50"/>
  <c r="AG36" i="50"/>
  <c r="AH36" i="50"/>
  <c r="AI36" i="50"/>
  <c r="AJ36" i="50"/>
  <c r="AK36" i="50"/>
  <c r="AL36" i="50"/>
  <c r="AM36" i="50"/>
  <c r="AN36" i="50"/>
  <c r="A37" i="50"/>
  <c r="B37" i="50"/>
  <c r="C37" i="50"/>
  <c r="D37" i="50"/>
  <c r="E37" i="50"/>
  <c r="F37" i="50"/>
  <c r="G37" i="50"/>
  <c r="H37" i="50"/>
  <c r="I37" i="50"/>
  <c r="J37" i="50"/>
  <c r="K37" i="50"/>
  <c r="L37" i="50"/>
  <c r="M37" i="50"/>
  <c r="Y37" i="50"/>
  <c r="AG37" i="50"/>
  <c r="AH37" i="50"/>
  <c r="AI37" i="50"/>
  <c r="AJ37" i="50"/>
  <c r="AK37" i="50"/>
  <c r="AL37" i="50"/>
  <c r="AM37" i="50"/>
  <c r="AN37" i="50"/>
  <c r="A38" i="50"/>
  <c r="B38" i="50"/>
  <c r="C38" i="50"/>
  <c r="D38" i="50"/>
  <c r="E38" i="50"/>
  <c r="F38" i="50"/>
  <c r="G38" i="50"/>
  <c r="H38" i="50"/>
  <c r="I38" i="50"/>
  <c r="J38" i="50"/>
  <c r="K38" i="50"/>
  <c r="L38" i="50"/>
  <c r="M38" i="50"/>
  <c r="Y38" i="50"/>
  <c r="AG38" i="50"/>
  <c r="AH38" i="50"/>
  <c r="AI38" i="50"/>
  <c r="AJ38" i="50"/>
  <c r="AK38" i="50"/>
  <c r="AL38" i="50"/>
  <c r="AM38" i="50"/>
  <c r="AN38" i="50"/>
  <c r="A39" i="50"/>
  <c r="B39" i="50"/>
  <c r="C39" i="50"/>
  <c r="D39" i="50"/>
  <c r="E39" i="50"/>
  <c r="F39" i="50"/>
  <c r="G39" i="50"/>
  <c r="H39" i="50"/>
  <c r="I39" i="50"/>
  <c r="J39" i="50"/>
  <c r="K39" i="50"/>
  <c r="L39" i="50"/>
  <c r="M39" i="50"/>
  <c r="Y39" i="50"/>
  <c r="AG39" i="50"/>
  <c r="AH39" i="50"/>
  <c r="AI39" i="50"/>
  <c r="AJ39" i="50"/>
  <c r="AK39" i="50"/>
  <c r="AL39" i="50"/>
  <c r="AM39" i="50"/>
  <c r="AN39" i="50"/>
  <c r="A40" i="50"/>
  <c r="B40" i="50"/>
  <c r="C40" i="50"/>
  <c r="D40" i="50"/>
  <c r="E40" i="50"/>
  <c r="F40" i="50"/>
  <c r="G40" i="50"/>
  <c r="H40" i="50"/>
  <c r="I40" i="50"/>
  <c r="J40" i="50"/>
  <c r="K40" i="50"/>
  <c r="L40" i="50"/>
  <c r="M40" i="50"/>
  <c r="Y40" i="50"/>
  <c r="AG40" i="50"/>
  <c r="AH40" i="50"/>
  <c r="AI40" i="50"/>
  <c r="AJ40" i="50"/>
  <c r="AK40" i="50"/>
  <c r="AL40" i="50"/>
  <c r="AM40" i="50"/>
  <c r="AN40" i="50"/>
  <c r="A41" i="50"/>
  <c r="B41" i="50"/>
  <c r="C41" i="50"/>
  <c r="D41" i="50"/>
  <c r="E41" i="50"/>
  <c r="F41" i="50"/>
  <c r="G41" i="50"/>
  <c r="H41" i="50"/>
  <c r="I41" i="50"/>
  <c r="J41" i="50"/>
  <c r="K41" i="50"/>
  <c r="L41" i="50"/>
  <c r="M41" i="50"/>
  <c r="W41" i="50"/>
  <c r="X41" i="50"/>
  <c r="Y41" i="50"/>
  <c r="Z41" i="50"/>
  <c r="AA41" i="50"/>
  <c r="AB41" i="50"/>
  <c r="AC41" i="50"/>
  <c r="AG41" i="50"/>
  <c r="AH41" i="50"/>
  <c r="AI41" i="50"/>
  <c r="AJ41" i="50"/>
  <c r="AK41" i="50"/>
  <c r="AL41" i="50"/>
  <c r="AM41" i="50"/>
  <c r="AN41" i="50"/>
  <c r="A42" i="50"/>
  <c r="B42" i="50"/>
  <c r="C42" i="50"/>
  <c r="D42" i="50"/>
  <c r="E42" i="50"/>
  <c r="F42" i="50"/>
  <c r="G42" i="50"/>
  <c r="H42" i="50"/>
  <c r="I42" i="50"/>
  <c r="J42" i="50"/>
  <c r="K42" i="50"/>
  <c r="L42" i="50"/>
  <c r="M42" i="50"/>
  <c r="Y42" i="50"/>
  <c r="AG42" i="50"/>
  <c r="AH42" i="50"/>
  <c r="AI42" i="50"/>
  <c r="AJ42" i="50"/>
  <c r="AK42" i="50"/>
  <c r="AL42" i="50"/>
  <c r="AM42" i="50"/>
  <c r="AN42" i="50"/>
  <c r="A43" i="50"/>
  <c r="B43" i="50"/>
  <c r="C43" i="50"/>
  <c r="D43" i="50"/>
  <c r="E43" i="50"/>
  <c r="F43" i="50"/>
  <c r="G43" i="50"/>
  <c r="H43" i="50"/>
  <c r="I43" i="50"/>
  <c r="J43" i="50"/>
  <c r="K43" i="50"/>
  <c r="L43" i="50"/>
  <c r="M43" i="50"/>
  <c r="Y43" i="50"/>
  <c r="AG43" i="50"/>
  <c r="AH43" i="50"/>
  <c r="AI43" i="50"/>
  <c r="AJ43" i="50"/>
  <c r="AK43" i="50"/>
  <c r="AL43" i="50"/>
  <c r="AM43" i="50"/>
  <c r="AN43" i="50"/>
  <c r="A44" i="50"/>
  <c r="B44" i="50"/>
  <c r="C44" i="50"/>
  <c r="D44" i="50"/>
  <c r="E44" i="50"/>
  <c r="F44" i="50"/>
  <c r="G44" i="50"/>
  <c r="H44" i="50"/>
  <c r="I44" i="50"/>
  <c r="J44" i="50"/>
  <c r="K44" i="50"/>
  <c r="L44" i="50"/>
  <c r="M44" i="50"/>
  <c r="Y44" i="50"/>
  <c r="AG44" i="50"/>
  <c r="AH44" i="50"/>
  <c r="AI44" i="50"/>
  <c r="AJ44" i="50"/>
  <c r="AK44" i="50"/>
  <c r="AL44" i="50"/>
  <c r="AM44" i="50"/>
  <c r="AN44" i="50"/>
  <c r="A45" i="50"/>
  <c r="B45" i="50"/>
  <c r="C45" i="50"/>
  <c r="D45" i="50"/>
  <c r="E45" i="50"/>
  <c r="F45" i="50"/>
  <c r="G45" i="50"/>
  <c r="H45" i="50"/>
  <c r="I45" i="50"/>
  <c r="J45" i="50"/>
  <c r="K45" i="50"/>
  <c r="L45" i="50"/>
  <c r="M45" i="50"/>
  <c r="Y45" i="50"/>
  <c r="AG45" i="50"/>
  <c r="AH45" i="50"/>
  <c r="AI45" i="50"/>
  <c r="AJ45" i="50"/>
  <c r="AK45" i="50"/>
  <c r="AL45" i="50"/>
  <c r="AM45" i="50"/>
  <c r="AN45" i="50"/>
  <c r="A46" i="50"/>
  <c r="B46" i="50"/>
  <c r="C46" i="50"/>
  <c r="D46" i="50"/>
  <c r="E46" i="50"/>
  <c r="F46" i="50"/>
  <c r="G46" i="50"/>
  <c r="H46" i="50"/>
  <c r="I46" i="50"/>
  <c r="J46" i="50"/>
  <c r="K46" i="50"/>
  <c r="L46" i="50"/>
  <c r="M46" i="50"/>
  <c r="AG46" i="50"/>
  <c r="AH46" i="50"/>
  <c r="AI46" i="50"/>
  <c r="AJ46" i="50"/>
  <c r="AK46" i="50"/>
  <c r="AL46" i="50"/>
  <c r="AM46" i="50"/>
  <c r="AN46" i="50"/>
  <c r="A47" i="50"/>
  <c r="B47" i="50"/>
  <c r="C47" i="50"/>
  <c r="D47" i="50"/>
  <c r="E47" i="50"/>
  <c r="F47" i="50"/>
  <c r="G47" i="50"/>
  <c r="H47" i="50"/>
  <c r="I47" i="50"/>
  <c r="J47" i="50"/>
  <c r="K47" i="50"/>
  <c r="L47" i="50"/>
  <c r="M47" i="50"/>
  <c r="Y47" i="50"/>
  <c r="AG47" i="50"/>
  <c r="AH47" i="50"/>
  <c r="AI47" i="50"/>
  <c r="AJ47" i="50"/>
  <c r="AK47" i="50"/>
  <c r="AL47" i="50"/>
  <c r="AM47" i="50"/>
  <c r="AN47" i="50"/>
  <c r="AG48" i="50"/>
  <c r="AH48" i="50"/>
  <c r="AI48" i="50"/>
  <c r="AJ48" i="50"/>
  <c r="AK48" i="50"/>
  <c r="AL48" i="50"/>
  <c r="AM48" i="50"/>
  <c r="AN48" i="50"/>
  <c r="AG49" i="50"/>
  <c r="AH49" i="50"/>
  <c r="AI49" i="50"/>
  <c r="AJ49" i="50"/>
  <c r="AK49" i="50"/>
  <c r="AL49" i="50"/>
  <c r="AM49" i="50"/>
  <c r="AN49" i="50"/>
  <c r="J50" i="50"/>
  <c r="AG50" i="50"/>
  <c r="AH50" i="50"/>
  <c r="AI50" i="50"/>
  <c r="AJ50" i="50"/>
  <c r="AK50" i="50"/>
  <c r="AL50" i="50"/>
  <c r="AM50" i="50"/>
  <c r="AN50" i="50"/>
  <c r="J51" i="50"/>
  <c r="AG51" i="50"/>
  <c r="AH51" i="50"/>
  <c r="AI51" i="50"/>
  <c r="AJ51" i="50"/>
  <c r="AK51" i="50"/>
  <c r="AL51" i="50"/>
  <c r="AM51" i="50"/>
  <c r="AN51" i="50"/>
  <c r="AG52" i="50"/>
  <c r="AH52" i="50"/>
  <c r="AI52" i="50"/>
  <c r="AJ52" i="50"/>
  <c r="AK52" i="50"/>
  <c r="AL52" i="50"/>
  <c r="AM52" i="50"/>
  <c r="AN52" i="50"/>
  <c r="AG53" i="50"/>
  <c r="AH53" i="50"/>
  <c r="AI53" i="50"/>
  <c r="AJ53" i="50"/>
  <c r="AK53" i="50"/>
  <c r="AL53" i="50"/>
  <c r="AM53" i="50"/>
  <c r="AN53" i="50"/>
  <c r="AG54" i="50"/>
  <c r="AH54" i="50"/>
  <c r="AI54" i="50"/>
  <c r="AJ54" i="50"/>
  <c r="AK54" i="50"/>
  <c r="AL54" i="50"/>
  <c r="AM54" i="50"/>
  <c r="AN54" i="50"/>
  <c r="A55" i="50"/>
  <c r="B55" i="50"/>
  <c r="C55" i="50"/>
  <c r="D55" i="50"/>
  <c r="E55" i="50"/>
  <c r="F55" i="50"/>
  <c r="G55" i="50"/>
  <c r="H55" i="50"/>
  <c r="AG55" i="50"/>
  <c r="AH55" i="50"/>
  <c r="AI55" i="50"/>
  <c r="AJ55" i="50"/>
  <c r="AK55" i="50"/>
  <c r="AL55" i="50"/>
  <c r="AM55" i="50"/>
  <c r="AN55" i="50"/>
  <c r="A56" i="50"/>
  <c r="B56" i="50"/>
  <c r="C56" i="50"/>
  <c r="D56" i="50"/>
  <c r="E56" i="50"/>
  <c r="F56" i="50"/>
  <c r="G56" i="50"/>
  <c r="H56" i="50"/>
  <c r="I56" i="50"/>
  <c r="J56" i="50"/>
  <c r="K56" i="50"/>
  <c r="L56" i="50"/>
  <c r="M56" i="50"/>
  <c r="AG56" i="50"/>
  <c r="AH56" i="50"/>
  <c r="AI56" i="50"/>
  <c r="AJ56" i="50"/>
  <c r="AK56" i="50"/>
  <c r="AL56" i="50"/>
  <c r="AM56" i="50"/>
  <c r="AN56" i="50"/>
  <c r="A57" i="50"/>
  <c r="B57" i="50"/>
  <c r="C57" i="50"/>
  <c r="D57" i="50"/>
  <c r="E57" i="50"/>
  <c r="F57" i="50"/>
  <c r="G57" i="50"/>
  <c r="H57" i="50"/>
  <c r="I57" i="50"/>
  <c r="J57" i="50"/>
  <c r="K57" i="50"/>
  <c r="L57" i="50"/>
  <c r="M57" i="50"/>
  <c r="W57" i="50"/>
  <c r="X57" i="50"/>
  <c r="Y57" i="50"/>
  <c r="Z57" i="50"/>
  <c r="AA57" i="50"/>
  <c r="AB57" i="50"/>
  <c r="AC57" i="50"/>
  <c r="AG57" i="50"/>
  <c r="AH57" i="50"/>
  <c r="AI57" i="50"/>
  <c r="AJ57" i="50"/>
  <c r="AK57" i="50"/>
  <c r="AL57" i="50"/>
  <c r="AM57" i="50"/>
  <c r="AN57" i="50"/>
  <c r="A58" i="50"/>
  <c r="B58" i="50"/>
  <c r="C58" i="50"/>
  <c r="D58" i="50"/>
  <c r="E58" i="50"/>
  <c r="F58" i="50"/>
  <c r="G58" i="50"/>
  <c r="H58" i="50"/>
  <c r="I58" i="50"/>
  <c r="J58" i="50"/>
  <c r="K58" i="50"/>
  <c r="L58" i="50"/>
  <c r="M58" i="50"/>
  <c r="W58" i="50"/>
  <c r="X58" i="50"/>
  <c r="Y58" i="50"/>
  <c r="Z58" i="50"/>
  <c r="AA58" i="50"/>
  <c r="AB58" i="50"/>
  <c r="AC58" i="50"/>
  <c r="AG58" i="50"/>
  <c r="AH58" i="50"/>
  <c r="AI58" i="50"/>
  <c r="AJ58" i="50"/>
  <c r="AK58" i="50"/>
  <c r="AL58" i="50"/>
  <c r="AM58" i="50"/>
  <c r="AN58" i="50"/>
  <c r="A59" i="50"/>
  <c r="B59" i="50"/>
  <c r="C59" i="50"/>
  <c r="D59" i="50"/>
  <c r="E59" i="50"/>
  <c r="F59" i="50"/>
  <c r="G59" i="50"/>
  <c r="H59" i="50"/>
  <c r="I59" i="50"/>
  <c r="J59" i="50"/>
  <c r="K59" i="50"/>
  <c r="L59" i="50"/>
  <c r="M59" i="50"/>
  <c r="Y59" i="50"/>
  <c r="AG59" i="50"/>
  <c r="AH59" i="50"/>
  <c r="AI59" i="50"/>
  <c r="AJ59" i="50"/>
  <c r="AK59" i="50"/>
  <c r="AL59" i="50"/>
  <c r="AM59" i="50"/>
  <c r="AN59" i="50"/>
  <c r="A60" i="50"/>
  <c r="B60" i="50"/>
  <c r="C60" i="50"/>
  <c r="D60" i="50"/>
  <c r="E60" i="50"/>
  <c r="F60" i="50"/>
  <c r="G60" i="50"/>
  <c r="H60" i="50"/>
  <c r="I60" i="50"/>
  <c r="J60" i="50"/>
  <c r="K60" i="50"/>
  <c r="L60" i="50"/>
  <c r="M60" i="50"/>
  <c r="W60" i="50"/>
  <c r="X60" i="50"/>
  <c r="Y60" i="50"/>
  <c r="Z60" i="50"/>
  <c r="AA60" i="50"/>
  <c r="AB60" i="50"/>
  <c r="AC60" i="50"/>
  <c r="AG60" i="50"/>
  <c r="AH60" i="50"/>
  <c r="AI60" i="50"/>
  <c r="AJ60" i="50"/>
  <c r="AK60" i="50"/>
  <c r="AL60" i="50"/>
  <c r="AM60" i="50"/>
  <c r="AN60" i="50"/>
  <c r="A61" i="50"/>
  <c r="B61" i="50"/>
  <c r="C61" i="50"/>
  <c r="D61" i="50"/>
  <c r="E61" i="50"/>
  <c r="F61" i="50"/>
  <c r="G61" i="50"/>
  <c r="H61" i="50"/>
  <c r="I61" i="50"/>
  <c r="J61" i="50"/>
  <c r="K61" i="50"/>
  <c r="L61" i="50"/>
  <c r="M61" i="50"/>
  <c r="W61" i="50"/>
  <c r="X61" i="50"/>
  <c r="Y61" i="50"/>
  <c r="Z61" i="50"/>
  <c r="AA61" i="50"/>
  <c r="AB61" i="50"/>
  <c r="AC61" i="50"/>
  <c r="AG61" i="50"/>
  <c r="AH61" i="50"/>
  <c r="AI61" i="50"/>
  <c r="AJ61" i="50"/>
  <c r="AK61" i="50"/>
  <c r="AL61" i="50"/>
  <c r="AM61" i="50"/>
  <c r="AN61" i="50"/>
  <c r="A62" i="50"/>
  <c r="B62" i="50"/>
  <c r="C62" i="50"/>
  <c r="D62" i="50"/>
  <c r="E62" i="50"/>
  <c r="F62" i="50"/>
  <c r="G62" i="50"/>
  <c r="H62" i="50"/>
  <c r="I62" i="50"/>
  <c r="J62" i="50"/>
  <c r="K62" i="50"/>
  <c r="L62" i="50"/>
  <c r="M62" i="50"/>
  <c r="Y62" i="50"/>
  <c r="AG62" i="50"/>
  <c r="AH62" i="50"/>
  <c r="AI62" i="50"/>
  <c r="AJ62" i="50"/>
  <c r="AK62" i="50"/>
  <c r="AL62" i="50"/>
  <c r="AM62" i="50"/>
  <c r="AN62" i="50"/>
  <c r="A63" i="50"/>
  <c r="B63" i="50"/>
  <c r="C63" i="50"/>
  <c r="D63" i="50"/>
  <c r="E63" i="50"/>
  <c r="F63" i="50"/>
  <c r="G63" i="50"/>
  <c r="H63" i="50"/>
  <c r="I63" i="50"/>
  <c r="J63" i="50"/>
  <c r="K63" i="50"/>
  <c r="L63" i="50"/>
  <c r="M63" i="50"/>
  <c r="Y63" i="50"/>
  <c r="AG63" i="50"/>
  <c r="AH63" i="50"/>
  <c r="AI63" i="50"/>
  <c r="AJ63" i="50"/>
  <c r="AK63" i="50"/>
  <c r="AL63" i="50"/>
  <c r="AM63" i="50"/>
  <c r="AN63" i="50"/>
  <c r="A64" i="50"/>
  <c r="B64" i="50"/>
  <c r="C64" i="50"/>
  <c r="D64" i="50"/>
  <c r="E64" i="50"/>
  <c r="F64" i="50"/>
  <c r="G64" i="50"/>
  <c r="H64" i="50"/>
  <c r="I64" i="50"/>
  <c r="J64" i="50"/>
  <c r="K64" i="50"/>
  <c r="L64" i="50"/>
  <c r="M64" i="50"/>
  <c r="Y64" i="50"/>
  <c r="AG64" i="50"/>
  <c r="AH64" i="50"/>
  <c r="AI64" i="50"/>
  <c r="AJ64" i="50"/>
  <c r="AK64" i="50"/>
  <c r="AL64" i="50"/>
  <c r="AM64" i="50"/>
  <c r="AN64" i="50"/>
  <c r="A65" i="50"/>
  <c r="B65" i="50"/>
  <c r="C65" i="50"/>
  <c r="D65" i="50"/>
  <c r="E65" i="50"/>
  <c r="F65" i="50"/>
  <c r="G65" i="50"/>
  <c r="H65" i="50"/>
  <c r="I65" i="50"/>
  <c r="J65" i="50"/>
  <c r="K65" i="50"/>
  <c r="L65" i="50"/>
  <c r="M65" i="50"/>
  <c r="Y65" i="50"/>
  <c r="AG65" i="50"/>
  <c r="AH65" i="50"/>
  <c r="AI65" i="50"/>
  <c r="AJ65" i="50"/>
  <c r="AK65" i="50"/>
  <c r="AL65" i="50"/>
  <c r="AM65" i="50"/>
  <c r="AN65" i="50"/>
  <c r="A66" i="50"/>
  <c r="B66" i="50"/>
  <c r="C66" i="50"/>
  <c r="D66" i="50"/>
  <c r="E66" i="50"/>
  <c r="F66" i="50"/>
  <c r="G66" i="50"/>
  <c r="H66" i="50"/>
  <c r="I66" i="50"/>
  <c r="J66" i="50"/>
  <c r="K66" i="50"/>
  <c r="L66" i="50"/>
  <c r="M66" i="50"/>
  <c r="Y66" i="50"/>
  <c r="AG66" i="50"/>
  <c r="AH66" i="50"/>
  <c r="AI66" i="50"/>
  <c r="AJ66" i="50"/>
  <c r="AK66" i="50"/>
  <c r="AL66" i="50"/>
  <c r="AM66" i="50"/>
  <c r="AN66" i="50"/>
  <c r="A67" i="50"/>
  <c r="B67" i="50"/>
  <c r="C67" i="50"/>
  <c r="D67" i="50"/>
  <c r="E67" i="50"/>
  <c r="F67" i="50"/>
  <c r="G67" i="50"/>
  <c r="H67" i="50"/>
  <c r="I67" i="50"/>
  <c r="J67" i="50"/>
  <c r="K67" i="50"/>
  <c r="L67" i="50"/>
  <c r="M67" i="50"/>
  <c r="W67" i="50"/>
  <c r="X67" i="50"/>
  <c r="Y67" i="50"/>
  <c r="Z67" i="50"/>
  <c r="AA67" i="50"/>
  <c r="AB67" i="50"/>
  <c r="AC67" i="50"/>
  <c r="AG67" i="50"/>
  <c r="AH67" i="50"/>
  <c r="AI67" i="50"/>
  <c r="AJ67" i="50"/>
  <c r="AK67" i="50"/>
  <c r="AL67" i="50"/>
  <c r="AM67" i="50"/>
  <c r="AN67" i="50"/>
  <c r="A68" i="50"/>
  <c r="B68" i="50"/>
  <c r="C68" i="50"/>
  <c r="D68" i="50"/>
  <c r="E68" i="50"/>
  <c r="F68" i="50"/>
  <c r="G68" i="50"/>
  <c r="H68" i="50"/>
  <c r="I68" i="50"/>
  <c r="J68" i="50"/>
  <c r="K68" i="50"/>
  <c r="L68" i="50"/>
  <c r="M68" i="50"/>
  <c r="Y68" i="50"/>
  <c r="AG68" i="50"/>
  <c r="AH68" i="50"/>
  <c r="AI68" i="50"/>
  <c r="AJ68" i="50"/>
  <c r="AK68" i="50"/>
  <c r="AL68" i="50"/>
  <c r="AM68" i="50"/>
  <c r="AN68" i="50"/>
  <c r="A69" i="50"/>
  <c r="B69" i="50"/>
  <c r="C69" i="50"/>
  <c r="D69" i="50"/>
  <c r="E69" i="50"/>
  <c r="F69" i="50"/>
  <c r="G69" i="50"/>
  <c r="H69" i="50"/>
  <c r="I69" i="50"/>
  <c r="J69" i="50"/>
  <c r="K69" i="50"/>
  <c r="L69" i="50"/>
  <c r="M69" i="50"/>
  <c r="Y69" i="50"/>
  <c r="AG69" i="50"/>
  <c r="AH69" i="50"/>
  <c r="AI69" i="50"/>
  <c r="AJ69" i="50"/>
  <c r="AK69" i="50"/>
  <c r="AL69" i="50"/>
  <c r="AM69" i="50"/>
  <c r="AN69" i="50"/>
  <c r="A70" i="50"/>
  <c r="B70" i="50"/>
  <c r="C70" i="50"/>
  <c r="D70" i="50"/>
  <c r="E70" i="50"/>
  <c r="F70" i="50"/>
  <c r="G70" i="50"/>
  <c r="H70" i="50"/>
  <c r="I70" i="50"/>
  <c r="J70" i="50"/>
  <c r="K70" i="50"/>
  <c r="L70" i="50"/>
  <c r="M70" i="50"/>
  <c r="Y70" i="50"/>
  <c r="AG70" i="50"/>
  <c r="AH70" i="50"/>
  <c r="AI70" i="50"/>
  <c r="AJ70" i="50"/>
  <c r="AK70" i="50"/>
  <c r="AL70" i="50"/>
  <c r="AM70" i="50"/>
  <c r="AN70" i="50"/>
  <c r="A71" i="50"/>
  <c r="B71" i="50"/>
  <c r="C71" i="50"/>
  <c r="D71" i="50"/>
  <c r="E71" i="50"/>
  <c r="F71" i="50"/>
  <c r="G71" i="50"/>
  <c r="H71" i="50"/>
  <c r="I71" i="50"/>
  <c r="J71" i="50"/>
  <c r="K71" i="50"/>
  <c r="L71" i="50"/>
  <c r="M71" i="50"/>
  <c r="Y71" i="50"/>
  <c r="AG71" i="50"/>
  <c r="AH71" i="50"/>
  <c r="AI71" i="50"/>
  <c r="AJ71" i="50"/>
  <c r="AK71" i="50"/>
  <c r="AL71" i="50"/>
  <c r="AM71" i="50"/>
  <c r="AN71" i="50"/>
  <c r="A72" i="50"/>
  <c r="B72" i="50"/>
  <c r="C72" i="50"/>
  <c r="D72" i="50"/>
  <c r="E72" i="50"/>
  <c r="F72" i="50"/>
  <c r="G72" i="50"/>
  <c r="H72" i="50"/>
  <c r="I72" i="50"/>
  <c r="J72" i="50"/>
  <c r="K72" i="50"/>
  <c r="L72" i="50"/>
  <c r="M72" i="50"/>
  <c r="AG72" i="50"/>
  <c r="AH72" i="50"/>
  <c r="AI72" i="50"/>
  <c r="AJ72" i="50"/>
  <c r="AK72" i="50"/>
  <c r="AL72" i="50"/>
  <c r="AM72" i="50"/>
  <c r="AN72" i="50"/>
  <c r="Y73" i="50"/>
  <c r="AG73" i="50"/>
  <c r="AH73" i="50"/>
  <c r="AI73" i="50"/>
  <c r="AJ73" i="50"/>
  <c r="AK73" i="50"/>
  <c r="AL73" i="50"/>
  <c r="AM73" i="50"/>
  <c r="AN73" i="50"/>
  <c r="AG74" i="50"/>
  <c r="AH74" i="50"/>
  <c r="AI74" i="50"/>
  <c r="AJ74" i="50"/>
  <c r="AK74" i="50"/>
  <c r="AL74" i="50"/>
  <c r="AM74" i="50"/>
  <c r="AN74" i="50"/>
  <c r="J75" i="50"/>
  <c r="AG75" i="50"/>
  <c r="AH75" i="50"/>
  <c r="AI75" i="50"/>
  <c r="AJ75" i="50"/>
  <c r="AK75" i="50"/>
  <c r="AL75" i="50"/>
  <c r="AM75" i="50"/>
  <c r="AN75" i="50"/>
  <c r="J76" i="50"/>
  <c r="AG76" i="50"/>
  <c r="AH76" i="50"/>
  <c r="AI76" i="50"/>
  <c r="AJ76" i="50"/>
  <c r="AK76" i="50"/>
  <c r="AL76" i="50"/>
  <c r="AM76" i="50"/>
  <c r="AN76" i="50"/>
  <c r="AG77" i="50"/>
  <c r="AH77" i="50"/>
  <c r="AI77" i="50"/>
  <c r="AJ77" i="50"/>
  <c r="AK77" i="50"/>
  <c r="AL77" i="50"/>
  <c r="AM77" i="50"/>
  <c r="AN77" i="50"/>
  <c r="AG78" i="50"/>
  <c r="AH78" i="50"/>
  <c r="AI78" i="50"/>
  <c r="AJ78" i="50"/>
  <c r="AK78" i="50"/>
  <c r="AL78" i="50"/>
  <c r="AM78" i="50"/>
  <c r="AN78" i="50"/>
  <c r="AG79" i="50"/>
  <c r="AH79" i="50"/>
  <c r="AI79" i="50"/>
  <c r="AJ79" i="50"/>
  <c r="AK79" i="50"/>
  <c r="AL79" i="50"/>
  <c r="AM79" i="50"/>
  <c r="AN79" i="50"/>
  <c r="A80" i="50"/>
  <c r="B80" i="50"/>
  <c r="C80" i="50"/>
  <c r="D80" i="50"/>
  <c r="E80" i="50"/>
  <c r="F80" i="50"/>
  <c r="G80" i="50"/>
  <c r="H80" i="50"/>
  <c r="AG80" i="50"/>
  <c r="AH80" i="50"/>
  <c r="AI80" i="50"/>
  <c r="AJ80" i="50"/>
  <c r="AK80" i="50"/>
  <c r="AL80" i="50"/>
  <c r="AM80" i="50"/>
  <c r="AN80" i="50"/>
  <c r="A81" i="50"/>
  <c r="B81" i="50"/>
  <c r="C81" i="50"/>
  <c r="D81" i="50"/>
  <c r="E81" i="50"/>
  <c r="F81" i="50"/>
  <c r="G81" i="50"/>
  <c r="H81" i="50"/>
  <c r="I81" i="50"/>
  <c r="J81" i="50"/>
  <c r="K81" i="50"/>
  <c r="L81" i="50"/>
  <c r="M81" i="50"/>
  <c r="AG81" i="50"/>
  <c r="AH81" i="50"/>
  <c r="AI81" i="50"/>
  <c r="AJ81" i="50"/>
  <c r="AK81" i="50"/>
  <c r="AL81" i="50"/>
  <c r="AM81" i="50"/>
  <c r="AN81" i="50"/>
  <c r="A82" i="50"/>
  <c r="B82" i="50"/>
  <c r="C82" i="50"/>
  <c r="D82" i="50"/>
  <c r="E82" i="50"/>
  <c r="F82" i="50"/>
  <c r="G82" i="50"/>
  <c r="H82" i="50"/>
  <c r="I82" i="50"/>
  <c r="J82" i="50"/>
  <c r="K82" i="50"/>
  <c r="L82" i="50"/>
  <c r="M82" i="50"/>
  <c r="AG82" i="50"/>
  <c r="AH82" i="50"/>
  <c r="AI82" i="50"/>
  <c r="AJ82" i="50"/>
  <c r="AK82" i="50"/>
  <c r="AL82" i="50"/>
  <c r="AM82" i="50"/>
  <c r="AN82" i="50"/>
  <c r="A83" i="50"/>
  <c r="B83" i="50"/>
  <c r="C83" i="50"/>
  <c r="D83" i="50"/>
  <c r="E83" i="50"/>
  <c r="F83" i="50"/>
  <c r="G83" i="50"/>
  <c r="H83" i="50"/>
  <c r="I83" i="50"/>
  <c r="J83" i="50"/>
  <c r="K83" i="50"/>
  <c r="L83" i="50"/>
  <c r="M83" i="50"/>
  <c r="W83" i="50"/>
  <c r="X83" i="50"/>
  <c r="Y83" i="50"/>
  <c r="Z83" i="50"/>
  <c r="AA83" i="50"/>
  <c r="AB83" i="50"/>
  <c r="AC83" i="50"/>
  <c r="AG83" i="50"/>
  <c r="AH83" i="50"/>
  <c r="AI83" i="50"/>
  <c r="AJ83" i="50"/>
  <c r="AK83" i="50"/>
  <c r="AL83" i="50"/>
  <c r="AM83" i="50"/>
  <c r="AN83" i="50"/>
  <c r="A84" i="50"/>
  <c r="B84" i="50"/>
  <c r="C84" i="50"/>
  <c r="D84" i="50"/>
  <c r="E84" i="50"/>
  <c r="F84" i="50"/>
  <c r="G84" i="50"/>
  <c r="H84" i="50"/>
  <c r="I84" i="50"/>
  <c r="J84" i="50"/>
  <c r="K84" i="50"/>
  <c r="L84" i="50"/>
  <c r="M84" i="50"/>
  <c r="W84" i="50"/>
  <c r="X84" i="50"/>
  <c r="Y84" i="50"/>
  <c r="Z84" i="50"/>
  <c r="AA84" i="50"/>
  <c r="AB84" i="50"/>
  <c r="AC84" i="50"/>
  <c r="AG84" i="50"/>
  <c r="AH84" i="50"/>
  <c r="AI84" i="50"/>
  <c r="AJ84" i="50"/>
  <c r="AK84" i="50"/>
  <c r="AL84" i="50"/>
  <c r="AM84" i="50"/>
  <c r="AN84" i="50"/>
  <c r="A85" i="50"/>
  <c r="B85" i="50"/>
  <c r="C85" i="50"/>
  <c r="D85" i="50"/>
  <c r="E85" i="50"/>
  <c r="F85" i="50"/>
  <c r="G85" i="50"/>
  <c r="H85" i="50"/>
  <c r="I85" i="50"/>
  <c r="J85" i="50"/>
  <c r="K85" i="50"/>
  <c r="L85" i="50"/>
  <c r="M85" i="50"/>
  <c r="Y85" i="50"/>
  <c r="AG85" i="50"/>
  <c r="AH85" i="50"/>
  <c r="AI85" i="50"/>
  <c r="AJ85" i="50"/>
  <c r="AK85" i="50"/>
  <c r="AL85" i="50"/>
  <c r="AM85" i="50"/>
  <c r="AN85" i="50"/>
  <c r="A86" i="50"/>
  <c r="B86" i="50"/>
  <c r="C86" i="50"/>
  <c r="D86" i="50"/>
  <c r="E86" i="50"/>
  <c r="F86" i="50"/>
  <c r="G86" i="50"/>
  <c r="H86" i="50"/>
  <c r="I86" i="50"/>
  <c r="J86" i="50"/>
  <c r="K86" i="50"/>
  <c r="L86" i="50"/>
  <c r="M86" i="50"/>
  <c r="W86" i="50"/>
  <c r="X86" i="50"/>
  <c r="Y86" i="50"/>
  <c r="Z86" i="50"/>
  <c r="AA86" i="50"/>
  <c r="AB86" i="50"/>
  <c r="AC86" i="50"/>
  <c r="AG86" i="50"/>
  <c r="AH86" i="50"/>
  <c r="AI86" i="50"/>
  <c r="AJ86" i="50"/>
  <c r="AK86" i="50"/>
  <c r="AL86" i="50"/>
  <c r="AM86" i="50"/>
  <c r="AN86" i="50"/>
  <c r="A87" i="50"/>
  <c r="B87" i="50"/>
  <c r="C87" i="50"/>
  <c r="D87" i="50"/>
  <c r="E87" i="50"/>
  <c r="F87" i="50"/>
  <c r="G87" i="50"/>
  <c r="H87" i="50"/>
  <c r="I87" i="50"/>
  <c r="J87" i="50"/>
  <c r="K87" i="50"/>
  <c r="L87" i="50"/>
  <c r="M87" i="50"/>
  <c r="W87" i="50"/>
  <c r="X87" i="50"/>
  <c r="Y87" i="50"/>
  <c r="Z87" i="50"/>
  <c r="AA87" i="50"/>
  <c r="AB87" i="50"/>
  <c r="AC87" i="50"/>
  <c r="AG87" i="50"/>
  <c r="AH87" i="50"/>
  <c r="AI87" i="50"/>
  <c r="AJ87" i="50"/>
  <c r="AK87" i="50"/>
  <c r="AL87" i="50"/>
  <c r="AM87" i="50"/>
  <c r="AN87" i="50"/>
  <c r="A88" i="50"/>
  <c r="B88" i="50"/>
  <c r="C88" i="50"/>
  <c r="D88" i="50"/>
  <c r="E88" i="50"/>
  <c r="F88" i="50"/>
  <c r="G88" i="50"/>
  <c r="H88" i="50"/>
  <c r="I88" i="50"/>
  <c r="J88" i="50"/>
  <c r="K88" i="50"/>
  <c r="L88" i="50"/>
  <c r="M88" i="50"/>
  <c r="Y88" i="50"/>
  <c r="AG88" i="50"/>
  <c r="AH88" i="50"/>
  <c r="AI88" i="50"/>
  <c r="AJ88" i="50"/>
  <c r="AK88" i="50"/>
  <c r="AL88" i="50"/>
  <c r="AM88" i="50"/>
  <c r="AN88" i="50"/>
  <c r="A89" i="50"/>
  <c r="B89" i="50"/>
  <c r="C89" i="50"/>
  <c r="D89" i="50"/>
  <c r="E89" i="50"/>
  <c r="F89" i="50"/>
  <c r="G89" i="50"/>
  <c r="H89" i="50"/>
  <c r="I89" i="50"/>
  <c r="J89" i="50"/>
  <c r="K89" i="50"/>
  <c r="L89" i="50"/>
  <c r="M89" i="50"/>
  <c r="Y89" i="50"/>
  <c r="AG89" i="50"/>
  <c r="AH89" i="50"/>
  <c r="AI89" i="50"/>
  <c r="AJ89" i="50"/>
  <c r="AK89" i="50"/>
  <c r="AL89" i="50"/>
  <c r="AM89" i="50"/>
  <c r="AN89" i="50"/>
  <c r="A90" i="50"/>
  <c r="B90" i="50"/>
  <c r="C90" i="50"/>
  <c r="D90" i="50"/>
  <c r="E90" i="50"/>
  <c r="F90" i="50"/>
  <c r="G90" i="50"/>
  <c r="H90" i="50"/>
  <c r="I90" i="50"/>
  <c r="J90" i="50"/>
  <c r="K90" i="50"/>
  <c r="L90" i="50"/>
  <c r="M90" i="50"/>
  <c r="Y90" i="50"/>
  <c r="AG90" i="50"/>
  <c r="AH90" i="50"/>
  <c r="AI90" i="50"/>
  <c r="AJ90" i="50"/>
  <c r="AK90" i="50"/>
  <c r="AL90" i="50"/>
  <c r="AM90" i="50"/>
  <c r="AN90" i="50"/>
  <c r="A91" i="50"/>
  <c r="B91" i="50"/>
  <c r="C91" i="50"/>
  <c r="D91" i="50"/>
  <c r="E91" i="50"/>
  <c r="F91" i="50"/>
  <c r="G91" i="50"/>
  <c r="H91" i="50"/>
  <c r="I91" i="50"/>
  <c r="J91" i="50"/>
  <c r="K91" i="50"/>
  <c r="L91" i="50"/>
  <c r="M91" i="50"/>
  <c r="Y91" i="50"/>
  <c r="AG91" i="50"/>
  <c r="AH91" i="50"/>
  <c r="AI91" i="50"/>
  <c r="AJ91" i="50"/>
  <c r="AK91" i="50"/>
  <c r="AL91" i="50"/>
  <c r="AM91" i="50"/>
  <c r="AN91" i="50"/>
  <c r="A92" i="50"/>
  <c r="B92" i="50"/>
  <c r="C92" i="50"/>
  <c r="D92" i="50"/>
  <c r="E92" i="50"/>
  <c r="F92" i="50"/>
  <c r="G92" i="50"/>
  <c r="H92" i="50"/>
  <c r="I92" i="50"/>
  <c r="J92" i="50"/>
  <c r="K92" i="50"/>
  <c r="L92" i="50"/>
  <c r="M92" i="50"/>
  <c r="Y92" i="50"/>
  <c r="AI92" i="50"/>
  <c r="A93" i="50"/>
  <c r="B93" i="50"/>
  <c r="C93" i="50"/>
  <c r="D93" i="50"/>
  <c r="E93" i="50"/>
  <c r="F93" i="50"/>
  <c r="G93" i="50"/>
  <c r="H93" i="50"/>
  <c r="I93" i="50"/>
  <c r="J93" i="50"/>
  <c r="K93" i="50"/>
  <c r="L93" i="50"/>
  <c r="M93" i="50"/>
  <c r="W93" i="50"/>
  <c r="X93" i="50"/>
  <c r="Y93" i="50"/>
  <c r="Z93" i="50"/>
  <c r="AA93" i="50"/>
  <c r="AB93" i="50"/>
  <c r="AC93" i="50"/>
  <c r="AG93" i="50"/>
  <c r="AH93" i="50"/>
  <c r="AI93" i="50"/>
  <c r="AJ93" i="50"/>
  <c r="AK93" i="50"/>
  <c r="AL93" i="50"/>
  <c r="AM93" i="50"/>
  <c r="AN93" i="50"/>
  <c r="A94" i="50"/>
  <c r="B94" i="50"/>
  <c r="C94" i="50"/>
  <c r="D94" i="50"/>
  <c r="E94" i="50"/>
  <c r="F94" i="50"/>
  <c r="G94" i="50"/>
  <c r="H94" i="50"/>
  <c r="I94" i="50"/>
  <c r="J94" i="50"/>
  <c r="K94" i="50"/>
  <c r="L94" i="50"/>
  <c r="M94" i="50"/>
  <c r="Y94" i="50"/>
  <c r="AG94" i="50"/>
  <c r="AH94" i="50"/>
  <c r="AI94" i="50"/>
  <c r="AJ94" i="50"/>
  <c r="AK94" i="50"/>
  <c r="AL94" i="50"/>
  <c r="AM94" i="50"/>
  <c r="AN94" i="50"/>
  <c r="A95" i="50"/>
  <c r="B95" i="50"/>
  <c r="C95" i="50"/>
  <c r="D95" i="50"/>
  <c r="E95" i="50"/>
  <c r="F95" i="50"/>
  <c r="G95" i="50"/>
  <c r="H95" i="50"/>
  <c r="I95" i="50"/>
  <c r="J95" i="50"/>
  <c r="K95" i="50"/>
  <c r="L95" i="50"/>
  <c r="M95" i="50"/>
  <c r="Y95" i="50"/>
  <c r="AI95" i="50"/>
  <c r="A96" i="50"/>
  <c r="B96" i="50"/>
  <c r="C96" i="50"/>
  <c r="D96" i="50"/>
  <c r="E96" i="50"/>
  <c r="F96" i="50"/>
  <c r="G96" i="50"/>
  <c r="H96" i="50"/>
  <c r="I96" i="50"/>
  <c r="J96" i="50"/>
  <c r="K96" i="50"/>
  <c r="L96" i="50"/>
  <c r="M96" i="50"/>
  <c r="Y96" i="50"/>
  <c r="AI96" i="50"/>
  <c r="A97" i="50"/>
  <c r="B97" i="50"/>
  <c r="C97" i="50"/>
  <c r="D97" i="50"/>
  <c r="E97" i="50"/>
  <c r="F97" i="50"/>
  <c r="G97" i="50"/>
  <c r="H97" i="50"/>
  <c r="I97" i="50"/>
  <c r="J97" i="50"/>
  <c r="K97" i="50"/>
  <c r="L97" i="50"/>
  <c r="M97" i="50"/>
  <c r="Y97" i="50"/>
  <c r="AI97" i="50"/>
  <c r="AI98" i="50"/>
  <c r="Y99" i="50"/>
  <c r="AI99" i="50"/>
  <c r="J100" i="50"/>
  <c r="AG100" i="50"/>
  <c r="AH100" i="50"/>
  <c r="AI100" i="50"/>
  <c r="AJ100" i="50"/>
  <c r="AK100" i="50"/>
  <c r="AL100" i="50"/>
  <c r="AM100" i="50"/>
  <c r="AN100" i="50"/>
  <c r="J101" i="50"/>
  <c r="AI101" i="50"/>
  <c r="AI102" i="50"/>
  <c r="AI103" i="50"/>
  <c r="AI104" i="50"/>
  <c r="A105" i="50"/>
  <c r="B105" i="50"/>
  <c r="C105" i="50"/>
  <c r="D105" i="50"/>
  <c r="E105" i="50"/>
  <c r="F105" i="50"/>
  <c r="G105" i="50"/>
  <c r="H105" i="50"/>
  <c r="A106" i="50"/>
  <c r="B106" i="50"/>
  <c r="C106" i="50"/>
  <c r="D106" i="50"/>
  <c r="E106" i="50"/>
  <c r="F106" i="50"/>
  <c r="G106" i="50"/>
  <c r="H106" i="50"/>
  <c r="I106" i="50"/>
  <c r="J106" i="50"/>
  <c r="K106" i="50"/>
  <c r="L106" i="50"/>
  <c r="M106" i="50"/>
  <c r="AI106" i="50"/>
  <c r="A107" i="50"/>
  <c r="B107" i="50"/>
  <c r="C107" i="50"/>
  <c r="D107" i="50"/>
  <c r="E107" i="50"/>
  <c r="F107" i="50"/>
  <c r="G107" i="50"/>
  <c r="H107" i="50"/>
  <c r="I107" i="50"/>
  <c r="J107" i="50"/>
  <c r="K107" i="50"/>
  <c r="L107" i="50"/>
  <c r="M107" i="50"/>
  <c r="A108" i="50"/>
  <c r="B108" i="50"/>
  <c r="C108" i="50"/>
  <c r="D108" i="50"/>
  <c r="E108" i="50"/>
  <c r="F108" i="50"/>
  <c r="G108" i="50"/>
  <c r="H108" i="50"/>
  <c r="I108" i="50"/>
  <c r="J108" i="50"/>
  <c r="K108" i="50"/>
  <c r="L108" i="50"/>
  <c r="M108" i="50"/>
  <c r="A109" i="50"/>
  <c r="B109" i="50"/>
  <c r="C109" i="50"/>
  <c r="D109" i="50"/>
  <c r="E109" i="50"/>
  <c r="F109" i="50"/>
  <c r="G109" i="50"/>
  <c r="H109" i="50"/>
  <c r="I109" i="50"/>
  <c r="J109" i="50"/>
  <c r="K109" i="50"/>
  <c r="L109" i="50"/>
  <c r="M109" i="50"/>
  <c r="W109" i="50"/>
  <c r="X109" i="50"/>
  <c r="Y109" i="50"/>
  <c r="Z109" i="50"/>
  <c r="AA109" i="50"/>
  <c r="AB109" i="50"/>
  <c r="AC109" i="50"/>
  <c r="A110" i="50"/>
  <c r="B110" i="50"/>
  <c r="C110" i="50"/>
  <c r="D110" i="50"/>
  <c r="E110" i="50"/>
  <c r="F110" i="50"/>
  <c r="G110" i="50"/>
  <c r="H110" i="50"/>
  <c r="I110" i="50"/>
  <c r="J110" i="50"/>
  <c r="K110" i="50"/>
  <c r="L110" i="50"/>
  <c r="M110" i="50"/>
  <c r="W110" i="50"/>
  <c r="X110" i="50"/>
  <c r="Y110" i="50"/>
  <c r="Z110" i="50"/>
  <c r="AA110" i="50"/>
  <c r="AB110" i="50"/>
  <c r="AC110" i="50"/>
  <c r="A111" i="50"/>
  <c r="B111" i="50"/>
  <c r="C111" i="50"/>
  <c r="D111" i="50"/>
  <c r="E111" i="50"/>
  <c r="F111" i="50"/>
  <c r="G111" i="50"/>
  <c r="H111" i="50"/>
  <c r="I111" i="50"/>
  <c r="J111" i="50"/>
  <c r="K111" i="50"/>
  <c r="L111" i="50"/>
  <c r="M111" i="50"/>
  <c r="Y111" i="50"/>
  <c r="A112" i="50"/>
  <c r="B112" i="50"/>
  <c r="C112" i="50"/>
  <c r="D112" i="50"/>
  <c r="E112" i="50"/>
  <c r="F112" i="50"/>
  <c r="G112" i="50"/>
  <c r="H112" i="50"/>
  <c r="I112" i="50"/>
  <c r="J112" i="50"/>
  <c r="K112" i="50"/>
  <c r="L112" i="50"/>
  <c r="M112" i="50"/>
  <c r="W112" i="50"/>
  <c r="X112" i="50"/>
  <c r="Y112" i="50"/>
  <c r="Z112" i="50"/>
  <c r="AA112" i="50"/>
  <c r="AB112" i="50"/>
  <c r="AC112" i="50"/>
  <c r="A113" i="50"/>
  <c r="B113" i="50"/>
  <c r="C113" i="50"/>
  <c r="D113" i="50"/>
  <c r="E113" i="50"/>
  <c r="F113" i="50"/>
  <c r="G113" i="50"/>
  <c r="H113" i="50"/>
  <c r="I113" i="50"/>
  <c r="J113" i="50"/>
  <c r="K113" i="50"/>
  <c r="L113" i="50"/>
  <c r="M113" i="50"/>
  <c r="W113" i="50"/>
  <c r="X113" i="50"/>
  <c r="Y113" i="50"/>
  <c r="Z113" i="50"/>
  <c r="AA113" i="50"/>
  <c r="AB113" i="50"/>
  <c r="AC113" i="50"/>
  <c r="A114" i="50"/>
  <c r="B114" i="50"/>
  <c r="C114" i="50"/>
  <c r="D114" i="50"/>
  <c r="E114" i="50"/>
  <c r="F114" i="50"/>
  <c r="G114" i="50"/>
  <c r="H114" i="50"/>
  <c r="I114" i="50"/>
  <c r="J114" i="50"/>
  <c r="K114" i="50"/>
  <c r="L114" i="50"/>
  <c r="M114" i="50"/>
  <c r="Y114" i="50"/>
  <c r="A115" i="50"/>
  <c r="B115" i="50"/>
  <c r="C115" i="50"/>
  <c r="D115" i="50"/>
  <c r="E115" i="50"/>
  <c r="F115" i="50"/>
  <c r="G115" i="50"/>
  <c r="H115" i="50"/>
  <c r="I115" i="50"/>
  <c r="J115" i="50"/>
  <c r="K115" i="50"/>
  <c r="L115" i="50"/>
  <c r="M115" i="50"/>
  <c r="Y115" i="50"/>
  <c r="A116" i="50"/>
  <c r="B116" i="50"/>
  <c r="C116" i="50"/>
  <c r="D116" i="50"/>
  <c r="E116" i="50"/>
  <c r="F116" i="50"/>
  <c r="G116" i="50"/>
  <c r="H116" i="50"/>
  <c r="I116" i="50"/>
  <c r="J116" i="50"/>
  <c r="K116" i="50"/>
  <c r="L116" i="50"/>
  <c r="M116" i="50"/>
  <c r="Y116" i="50"/>
  <c r="A117" i="50"/>
  <c r="B117" i="50"/>
  <c r="C117" i="50"/>
  <c r="D117" i="50"/>
  <c r="E117" i="50"/>
  <c r="F117" i="50"/>
  <c r="G117" i="50"/>
  <c r="H117" i="50"/>
  <c r="I117" i="50"/>
  <c r="J117" i="50"/>
  <c r="K117" i="50"/>
  <c r="L117" i="50"/>
  <c r="M117" i="50"/>
  <c r="Y117" i="50"/>
  <c r="A118" i="50"/>
  <c r="B118" i="50"/>
  <c r="C118" i="50"/>
  <c r="D118" i="50"/>
  <c r="E118" i="50"/>
  <c r="F118" i="50"/>
  <c r="G118" i="50"/>
  <c r="H118" i="50"/>
  <c r="I118" i="50"/>
  <c r="J118" i="50"/>
  <c r="K118" i="50"/>
  <c r="L118" i="50"/>
  <c r="M118" i="50"/>
  <c r="Y118" i="50"/>
  <c r="A119" i="50"/>
  <c r="B119" i="50"/>
  <c r="C119" i="50"/>
  <c r="D119" i="50"/>
  <c r="E119" i="50"/>
  <c r="F119" i="50"/>
  <c r="G119" i="50"/>
  <c r="H119" i="50"/>
  <c r="I119" i="50"/>
  <c r="J119" i="50"/>
  <c r="K119" i="50"/>
  <c r="L119" i="50"/>
  <c r="M119" i="50"/>
  <c r="W119" i="50"/>
  <c r="X119" i="50"/>
  <c r="Y119" i="50"/>
  <c r="Z119" i="50"/>
  <c r="AA119" i="50"/>
  <c r="AB119" i="50"/>
  <c r="AC119" i="50"/>
  <c r="A120" i="50"/>
  <c r="B120" i="50"/>
  <c r="C120" i="50"/>
  <c r="D120" i="50"/>
  <c r="E120" i="50"/>
  <c r="F120" i="50"/>
  <c r="G120" i="50"/>
  <c r="H120" i="50"/>
  <c r="I120" i="50"/>
  <c r="J120" i="50"/>
  <c r="K120" i="50"/>
  <c r="L120" i="50"/>
  <c r="M120" i="50"/>
  <c r="Y120" i="50"/>
  <c r="A121" i="50"/>
  <c r="B121" i="50"/>
  <c r="C121" i="50"/>
  <c r="D121" i="50"/>
  <c r="E121" i="50"/>
  <c r="F121" i="50"/>
  <c r="G121" i="50"/>
  <c r="H121" i="50"/>
  <c r="I121" i="50"/>
  <c r="J121" i="50"/>
  <c r="K121" i="50"/>
  <c r="L121" i="50"/>
  <c r="M121" i="50"/>
  <c r="Y121" i="50"/>
  <c r="A122" i="50"/>
  <c r="B122" i="50"/>
  <c r="C122" i="50"/>
  <c r="D122" i="50"/>
  <c r="E122" i="50"/>
  <c r="F122" i="50"/>
  <c r="G122" i="50"/>
  <c r="H122" i="50"/>
  <c r="I122" i="50"/>
  <c r="J122" i="50"/>
  <c r="K122" i="50"/>
  <c r="L122" i="50"/>
  <c r="M122" i="50"/>
  <c r="Y122" i="50"/>
  <c r="Y123" i="50"/>
  <c r="J125" i="50"/>
  <c r="Y125" i="50"/>
  <c r="J126" i="50"/>
  <c r="A130" i="50"/>
  <c r="B130" i="50"/>
  <c r="C130" i="50"/>
  <c r="D130" i="50"/>
  <c r="E130" i="50"/>
  <c r="F130" i="50"/>
  <c r="G130" i="50"/>
  <c r="H130" i="50"/>
  <c r="A131" i="50"/>
  <c r="B131" i="50"/>
  <c r="C131" i="50"/>
  <c r="D131" i="50"/>
  <c r="E131" i="50"/>
  <c r="F131" i="50"/>
  <c r="G131" i="50"/>
  <c r="H131" i="50"/>
  <c r="I131" i="50"/>
  <c r="J131" i="50"/>
  <c r="K131" i="50"/>
  <c r="L131" i="50"/>
  <c r="M131" i="50"/>
  <c r="A132" i="50"/>
  <c r="B132" i="50"/>
  <c r="C132" i="50"/>
  <c r="D132" i="50"/>
  <c r="E132" i="50"/>
  <c r="F132" i="50"/>
  <c r="G132" i="50"/>
  <c r="H132" i="50"/>
  <c r="I132" i="50"/>
  <c r="J132" i="50"/>
  <c r="K132" i="50"/>
  <c r="L132" i="50"/>
  <c r="M132" i="50"/>
  <c r="A133" i="50"/>
  <c r="B133" i="50"/>
  <c r="C133" i="50"/>
  <c r="D133" i="50"/>
  <c r="E133" i="50"/>
  <c r="F133" i="50"/>
  <c r="G133" i="50"/>
  <c r="H133" i="50"/>
  <c r="I133" i="50"/>
  <c r="J133" i="50"/>
  <c r="K133" i="50"/>
  <c r="L133" i="50"/>
  <c r="M133" i="50"/>
  <c r="A134" i="50"/>
  <c r="B134" i="50"/>
  <c r="C134" i="50"/>
  <c r="D134" i="50"/>
  <c r="E134" i="50"/>
  <c r="F134" i="50"/>
  <c r="G134" i="50"/>
  <c r="H134" i="50"/>
  <c r="I134" i="50"/>
  <c r="J134" i="50"/>
  <c r="K134" i="50"/>
  <c r="L134" i="50"/>
  <c r="M134" i="50"/>
  <c r="A135" i="50"/>
  <c r="B135" i="50"/>
  <c r="C135" i="50"/>
  <c r="D135" i="50"/>
  <c r="E135" i="50"/>
  <c r="F135" i="50"/>
  <c r="G135" i="50"/>
  <c r="H135" i="50"/>
  <c r="I135" i="50"/>
  <c r="J135" i="50"/>
  <c r="K135" i="50"/>
  <c r="L135" i="50"/>
  <c r="M135" i="50"/>
  <c r="W135" i="50"/>
  <c r="X135" i="50"/>
  <c r="Y135" i="50"/>
  <c r="Z135" i="50"/>
  <c r="AA135" i="50"/>
  <c r="AB135" i="50"/>
  <c r="AC135" i="50"/>
  <c r="A136" i="50"/>
  <c r="B136" i="50"/>
  <c r="C136" i="50"/>
  <c r="D136" i="50"/>
  <c r="E136" i="50"/>
  <c r="F136" i="50"/>
  <c r="G136" i="50"/>
  <c r="H136" i="50"/>
  <c r="I136" i="50"/>
  <c r="J136" i="50"/>
  <c r="K136" i="50"/>
  <c r="L136" i="50"/>
  <c r="M136" i="50"/>
  <c r="W136" i="50"/>
  <c r="X136" i="50"/>
  <c r="Y136" i="50"/>
  <c r="Z136" i="50"/>
  <c r="AA136" i="50"/>
  <c r="AB136" i="50"/>
  <c r="AC136" i="50"/>
  <c r="A137" i="50"/>
  <c r="B137" i="50"/>
  <c r="C137" i="50"/>
  <c r="D137" i="50"/>
  <c r="E137" i="50"/>
  <c r="F137" i="50"/>
  <c r="G137" i="50"/>
  <c r="H137" i="50"/>
  <c r="I137" i="50"/>
  <c r="J137" i="50"/>
  <c r="K137" i="50"/>
  <c r="L137" i="50"/>
  <c r="M137" i="50"/>
  <c r="Y137" i="50"/>
  <c r="A138" i="50"/>
  <c r="B138" i="50"/>
  <c r="C138" i="50"/>
  <c r="D138" i="50"/>
  <c r="E138" i="50"/>
  <c r="F138" i="50"/>
  <c r="G138" i="50"/>
  <c r="H138" i="50"/>
  <c r="I138" i="50"/>
  <c r="J138" i="50"/>
  <c r="K138" i="50"/>
  <c r="L138" i="50"/>
  <c r="M138" i="50"/>
  <c r="W138" i="50"/>
  <c r="X138" i="50"/>
  <c r="Y138" i="50"/>
  <c r="Z138" i="50"/>
  <c r="AA138" i="50"/>
  <c r="AB138" i="50"/>
  <c r="AC138" i="50"/>
  <c r="A139" i="50"/>
  <c r="B139" i="50"/>
  <c r="C139" i="50"/>
  <c r="D139" i="50"/>
  <c r="E139" i="50"/>
  <c r="F139" i="50"/>
  <c r="G139" i="50"/>
  <c r="H139" i="50"/>
  <c r="I139" i="50"/>
  <c r="J139" i="50"/>
  <c r="K139" i="50"/>
  <c r="L139" i="50"/>
  <c r="M139" i="50"/>
  <c r="W139" i="50"/>
  <c r="X139" i="50"/>
  <c r="Y139" i="50"/>
  <c r="Z139" i="50"/>
  <c r="AA139" i="50"/>
  <c r="AB139" i="50"/>
  <c r="AC139" i="50"/>
  <c r="A140" i="50"/>
  <c r="B140" i="50"/>
  <c r="C140" i="50"/>
  <c r="D140" i="50"/>
  <c r="E140" i="50"/>
  <c r="F140" i="50"/>
  <c r="G140" i="50"/>
  <c r="H140" i="50"/>
  <c r="I140" i="50"/>
  <c r="J140" i="50"/>
  <c r="K140" i="50"/>
  <c r="L140" i="50"/>
  <c r="M140" i="50"/>
  <c r="Y140" i="50"/>
  <c r="A141" i="50"/>
  <c r="B141" i="50"/>
  <c r="C141" i="50"/>
  <c r="D141" i="50"/>
  <c r="E141" i="50"/>
  <c r="F141" i="50"/>
  <c r="G141" i="50"/>
  <c r="H141" i="50"/>
  <c r="I141" i="50"/>
  <c r="J141" i="50"/>
  <c r="K141" i="50"/>
  <c r="L141" i="50"/>
  <c r="M141" i="50"/>
  <c r="Y141" i="50"/>
  <c r="A142" i="50"/>
  <c r="B142" i="50"/>
  <c r="C142" i="50"/>
  <c r="D142" i="50"/>
  <c r="E142" i="50"/>
  <c r="F142" i="50"/>
  <c r="G142" i="50"/>
  <c r="H142" i="50"/>
  <c r="I142" i="50"/>
  <c r="J142" i="50"/>
  <c r="K142" i="50"/>
  <c r="L142" i="50"/>
  <c r="M142" i="50"/>
  <c r="Y142" i="50"/>
  <c r="A143" i="50"/>
  <c r="B143" i="50"/>
  <c r="C143" i="50"/>
  <c r="D143" i="50"/>
  <c r="E143" i="50"/>
  <c r="F143" i="50"/>
  <c r="G143" i="50"/>
  <c r="H143" i="50"/>
  <c r="I143" i="50"/>
  <c r="J143" i="50"/>
  <c r="K143" i="50"/>
  <c r="L143" i="50"/>
  <c r="M143" i="50"/>
  <c r="Y143" i="50"/>
  <c r="A144" i="50"/>
  <c r="B144" i="50"/>
  <c r="C144" i="50"/>
  <c r="D144" i="50"/>
  <c r="E144" i="50"/>
  <c r="F144" i="50"/>
  <c r="G144" i="50"/>
  <c r="H144" i="50"/>
  <c r="I144" i="50"/>
  <c r="J144" i="50"/>
  <c r="K144" i="50"/>
  <c r="L144" i="50"/>
  <c r="M144" i="50"/>
  <c r="Y144" i="50"/>
  <c r="A145" i="50"/>
  <c r="B145" i="50"/>
  <c r="C145" i="50"/>
  <c r="D145" i="50"/>
  <c r="E145" i="50"/>
  <c r="F145" i="50"/>
  <c r="G145" i="50"/>
  <c r="H145" i="50"/>
  <c r="I145" i="50"/>
  <c r="J145" i="50"/>
  <c r="K145" i="50"/>
  <c r="L145" i="50"/>
  <c r="M145" i="50"/>
  <c r="W145" i="50"/>
  <c r="X145" i="50"/>
  <c r="Y145" i="50"/>
  <c r="Z145" i="50"/>
  <c r="AA145" i="50"/>
  <c r="AB145" i="50"/>
  <c r="AC145" i="50"/>
  <c r="A146" i="50"/>
  <c r="B146" i="50"/>
  <c r="C146" i="50"/>
  <c r="D146" i="50"/>
  <c r="E146" i="50"/>
  <c r="F146" i="50"/>
  <c r="G146" i="50"/>
  <c r="H146" i="50"/>
  <c r="I146" i="50"/>
  <c r="J146" i="50"/>
  <c r="K146" i="50"/>
  <c r="L146" i="50"/>
  <c r="M146" i="50"/>
  <c r="Y146" i="50"/>
  <c r="A147" i="50"/>
  <c r="B147" i="50"/>
  <c r="C147" i="50"/>
  <c r="D147" i="50"/>
  <c r="E147" i="50"/>
  <c r="F147" i="50"/>
  <c r="G147" i="50"/>
  <c r="H147" i="50"/>
  <c r="I147" i="50"/>
  <c r="J147" i="50"/>
  <c r="K147" i="50"/>
  <c r="L147" i="50"/>
  <c r="M147" i="50"/>
  <c r="Y147" i="50"/>
  <c r="Y148" i="50"/>
  <c r="Y149" i="50"/>
  <c r="J150" i="50"/>
  <c r="J151" i="50"/>
  <c r="Y151" i="50"/>
  <c r="A155" i="50"/>
  <c r="B155" i="50"/>
  <c r="C155" i="50"/>
  <c r="D155" i="50"/>
  <c r="E155" i="50"/>
  <c r="F155" i="50"/>
  <c r="G155" i="50"/>
  <c r="H155" i="50"/>
  <c r="A156" i="50"/>
  <c r="B156" i="50"/>
  <c r="C156" i="50"/>
  <c r="D156" i="50"/>
  <c r="E156" i="50"/>
  <c r="F156" i="50"/>
  <c r="G156" i="50"/>
  <c r="H156" i="50"/>
  <c r="I156" i="50"/>
  <c r="J156" i="50"/>
  <c r="K156" i="50"/>
  <c r="L156" i="50"/>
  <c r="M156" i="50"/>
  <c r="A157" i="50"/>
  <c r="B157" i="50"/>
  <c r="C157" i="50"/>
  <c r="D157" i="50"/>
  <c r="E157" i="50"/>
  <c r="F157" i="50"/>
  <c r="G157" i="50"/>
  <c r="H157" i="50"/>
  <c r="I157" i="50"/>
  <c r="J157" i="50"/>
  <c r="K157" i="50"/>
  <c r="L157" i="50"/>
  <c r="M157" i="50"/>
  <c r="A158" i="50"/>
  <c r="B158" i="50"/>
  <c r="C158" i="50"/>
  <c r="D158" i="50"/>
  <c r="E158" i="50"/>
  <c r="F158" i="50"/>
  <c r="G158" i="50"/>
  <c r="H158" i="50"/>
  <c r="I158" i="50"/>
  <c r="J158" i="50"/>
  <c r="K158" i="50"/>
  <c r="L158" i="50"/>
  <c r="M158" i="50"/>
  <c r="A159" i="50"/>
  <c r="B159" i="50"/>
  <c r="C159" i="50"/>
  <c r="D159" i="50"/>
  <c r="E159" i="50"/>
  <c r="F159" i="50"/>
  <c r="G159" i="50"/>
  <c r="H159" i="50"/>
  <c r="I159" i="50"/>
  <c r="J159" i="50"/>
  <c r="K159" i="50"/>
  <c r="L159" i="50"/>
  <c r="M159" i="50"/>
  <c r="A160" i="50"/>
  <c r="B160" i="50"/>
  <c r="C160" i="50"/>
  <c r="D160" i="50"/>
  <c r="E160" i="50"/>
  <c r="F160" i="50"/>
  <c r="G160" i="50"/>
  <c r="H160" i="50"/>
  <c r="I160" i="50"/>
  <c r="J160" i="50"/>
  <c r="K160" i="50"/>
  <c r="L160" i="50"/>
  <c r="M160" i="50"/>
  <c r="A161" i="50"/>
  <c r="B161" i="50"/>
  <c r="C161" i="50"/>
  <c r="D161" i="50"/>
  <c r="E161" i="50"/>
  <c r="F161" i="50"/>
  <c r="G161" i="50"/>
  <c r="H161" i="50"/>
  <c r="I161" i="50"/>
  <c r="J161" i="50"/>
  <c r="K161" i="50"/>
  <c r="L161" i="50"/>
  <c r="M161" i="50"/>
  <c r="W161" i="50"/>
  <c r="X161" i="50"/>
  <c r="Y161" i="50"/>
  <c r="Z161" i="50"/>
  <c r="AA161" i="50"/>
  <c r="AB161" i="50"/>
  <c r="AC161" i="50"/>
  <c r="A162" i="50"/>
  <c r="B162" i="50"/>
  <c r="C162" i="50"/>
  <c r="D162" i="50"/>
  <c r="E162" i="50"/>
  <c r="F162" i="50"/>
  <c r="G162" i="50"/>
  <c r="H162" i="50"/>
  <c r="I162" i="50"/>
  <c r="J162" i="50"/>
  <c r="K162" i="50"/>
  <c r="L162" i="50"/>
  <c r="M162" i="50"/>
  <c r="W162" i="50"/>
  <c r="X162" i="50"/>
  <c r="Y162" i="50"/>
  <c r="Z162" i="50"/>
  <c r="AA162" i="50"/>
  <c r="AB162" i="50"/>
  <c r="AC162" i="50"/>
  <c r="A163" i="50"/>
  <c r="B163" i="50"/>
  <c r="C163" i="50"/>
  <c r="D163" i="50"/>
  <c r="E163" i="50"/>
  <c r="F163" i="50"/>
  <c r="G163" i="50"/>
  <c r="H163" i="50"/>
  <c r="I163" i="50"/>
  <c r="J163" i="50"/>
  <c r="K163" i="50"/>
  <c r="L163" i="50"/>
  <c r="M163" i="50"/>
  <c r="Y163" i="50"/>
  <c r="A164" i="50"/>
  <c r="B164" i="50"/>
  <c r="C164" i="50"/>
  <c r="D164" i="50"/>
  <c r="E164" i="50"/>
  <c r="F164" i="50"/>
  <c r="G164" i="50"/>
  <c r="H164" i="50"/>
  <c r="I164" i="50"/>
  <c r="J164" i="50"/>
  <c r="K164" i="50"/>
  <c r="L164" i="50"/>
  <c r="M164" i="50"/>
  <c r="W164" i="50"/>
  <c r="X164" i="50"/>
  <c r="Y164" i="50"/>
  <c r="Z164" i="50"/>
  <c r="AA164" i="50"/>
  <c r="AB164" i="50"/>
  <c r="AC164" i="50"/>
  <c r="A165" i="50"/>
  <c r="B165" i="50"/>
  <c r="C165" i="50"/>
  <c r="D165" i="50"/>
  <c r="E165" i="50"/>
  <c r="F165" i="50"/>
  <c r="G165" i="50"/>
  <c r="H165" i="50"/>
  <c r="I165" i="50"/>
  <c r="J165" i="50"/>
  <c r="K165" i="50"/>
  <c r="L165" i="50"/>
  <c r="M165" i="50"/>
  <c r="W165" i="50"/>
  <c r="X165" i="50"/>
  <c r="Y165" i="50"/>
  <c r="Z165" i="50"/>
  <c r="AA165" i="50"/>
  <c r="AB165" i="50"/>
  <c r="AC165" i="50"/>
  <c r="A166" i="50"/>
  <c r="B166" i="50"/>
  <c r="C166" i="50"/>
  <c r="D166" i="50"/>
  <c r="E166" i="50"/>
  <c r="F166" i="50"/>
  <c r="G166" i="50"/>
  <c r="H166" i="50"/>
  <c r="I166" i="50"/>
  <c r="J166" i="50"/>
  <c r="K166" i="50"/>
  <c r="L166" i="50"/>
  <c r="M166" i="50"/>
  <c r="Y166" i="50"/>
  <c r="A167" i="50"/>
  <c r="B167" i="50"/>
  <c r="C167" i="50"/>
  <c r="D167" i="50"/>
  <c r="E167" i="50"/>
  <c r="F167" i="50"/>
  <c r="G167" i="50"/>
  <c r="H167" i="50"/>
  <c r="I167" i="50"/>
  <c r="J167" i="50"/>
  <c r="K167" i="50"/>
  <c r="L167" i="50"/>
  <c r="M167" i="50"/>
  <c r="Y167" i="50"/>
  <c r="A168" i="50"/>
  <c r="B168" i="50"/>
  <c r="C168" i="50"/>
  <c r="D168" i="50"/>
  <c r="E168" i="50"/>
  <c r="F168" i="50"/>
  <c r="G168" i="50"/>
  <c r="H168" i="50"/>
  <c r="I168" i="50"/>
  <c r="J168" i="50"/>
  <c r="K168" i="50"/>
  <c r="L168" i="50"/>
  <c r="M168" i="50"/>
  <c r="Y168" i="50"/>
  <c r="A169" i="50"/>
  <c r="B169" i="50"/>
  <c r="C169" i="50"/>
  <c r="D169" i="50"/>
  <c r="E169" i="50"/>
  <c r="F169" i="50"/>
  <c r="G169" i="50"/>
  <c r="H169" i="50"/>
  <c r="I169" i="50"/>
  <c r="J169" i="50"/>
  <c r="K169" i="50"/>
  <c r="L169" i="50"/>
  <c r="M169" i="50"/>
  <c r="Y169" i="50"/>
  <c r="A170" i="50"/>
  <c r="B170" i="50"/>
  <c r="C170" i="50"/>
  <c r="D170" i="50"/>
  <c r="E170" i="50"/>
  <c r="F170" i="50"/>
  <c r="G170" i="50"/>
  <c r="H170" i="50"/>
  <c r="I170" i="50"/>
  <c r="J170" i="50"/>
  <c r="K170" i="50"/>
  <c r="L170" i="50"/>
  <c r="M170" i="50"/>
  <c r="Y170" i="50"/>
  <c r="A171" i="50"/>
  <c r="B171" i="50"/>
  <c r="C171" i="50"/>
  <c r="D171" i="50"/>
  <c r="E171" i="50"/>
  <c r="F171" i="50"/>
  <c r="G171" i="50"/>
  <c r="H171" i="50"/>
  <c r="I171" i="50"/>
  <c r="J171" i="50"/>
  <c r="K171" i="50"/>
  <c r="L171" i="50"/>
  <c r="M171" i="50"/>
  <c r="W171" i="50"/>
  <c r="X171" i="50"/>
  <c r="Y171" i="50"/>
  <c r="Z171" i="50"/>
  <c r="AA171" i="50"/>
  <c r="AB171" i="50"/>
  <c r="AC171" i="50"/>
  <c r="A172" i="50"/>
  <c r="B172" i="50"/>
  <c r="C172" i="50"/>
  <c r="D172" i="50"/>
  <c r="E172" i="50"/>
  <c r="F172" i="50"/>
  <c r="G172" i="50"/>
  <c r="H172" i="50"/>
  <c r="I172" i="50"/>
  <c r="J172" i="50"/>
  <c r="K172" i="50"/>
  <c r="L172" i="50"/>
  <c r="M172" i="50"/>
  <c r="Y172" i="50"/>
  <c r="Y173" i="50"/>
  <c r="Y174" i="50"/>
  <c r="J175" i="50"/>
  <c r="Y175" i="50"/>
  <c r="J176" i="50"/>
  <c r="Y177" i="50"/>
  <c r="A180" i="50"/>
  <c r="B180" i="50"/>
  <c r="C180" i="50"/>
  <c r="D180" i="50"/>
  <c r="E180" i="50"/>
  <c r="F180" i="50"/>
  <c r="G180" i="50"/>
  <c r="H180" i="50"/>
  <c r="A181" i="50"/>
  <c r="B181" i="50"/>
  <c r="C181" i="50"/>
  <c r="D181" i="50"/>
  <c r="E181" i="50"/>
  <c r="F181" i="50"/>
  <c r="G181" i="50"/>
  <c r="H181" i="50"/>
  <c r="I181" i="50"/>
  <c r="J181" i="50"/>
  <c r="K181" i="50"/>
  <c r="L181" i="50"/>
  <c r="M181" i="50"/>
  <c r="A182" i="50"/>
  <c r="B182" i="50"/>
  <c r="C182" i="50"/>
  <c r="D182" i="50"/>
  <c r="E182" i="50"/>
  <c r="F182" i="50"/>
  <c r="G182" i="50"/>
  <c r="H182" i="50"/>
  <c r="I182" i="50"/>
  <c r="J182" i="50"/>
  <c r="K182" i="50"/>
  <c r="L182" i="50"/>
  <c r="M182" i="50"/>
  <c r="A183" i="50"/>
  <c r="B183" i="50"/>
  <c r="C183" i="50"/>
  <c r="D183" i="50"/>
  <c r="E183" i="50"/>
  <c r="F183" i="50"/>
  <c r="G183" i="50"/>
  <c r="H183" i="50"/>
  <c r="I183" i="50"/>
  <c r="J183" i="50"/>
  <c r="K183" i="50"/>
  <c r="L183" i="50"/>
  <c r="M183" i="50"/>
  <c r="A184" i="50"/>
  <c r="B184" i="50"/>
  <c r="C184" i="50"/>
  <c r="D184" i="50"/>
  <c r="E184" i="50"/>
  <c r="F184" i="50"/>
  <c r="G184" i="50"/>
  <c r="H184" i="50"/>
  <c r="I184" i="50"/>
  <c r="J184" i="50"/>
  <c r="K184" i="50"/>
  <c r="L184" i="50"/>
  <c r="M184" i="50"/>
  <c r="A185" i="50"/>
  <c r="B185" i="50"/>
  <c r="C185" i="50"/>
  <c r="D185" i="50"/>
  <c r="E185" i="50"/>
  <c r="F185" i="50"/>
  <c r="G185" i="50"/>
  <c r="H185" i="50"/>
  <c r="I185" i="50"/>
  <c r="J185" i="50"/>
  <c r="K185" i="50"/>
  <c r="L185" i="50"/>
  <c r="M185" i="50"/>
  <c r="A186" i="50"/>
  <c r="B186" i="50"/>
  <c r="C186" i="50"/>
  <c r="D186" i="50"/>
  <c r="E186" i="50"/>
  <c r="F186" i="50"/>
  <c r="G186" i="50"/>
  <c r="H186" i="50"/>
  <c r="I186" i="50"/>
  <c r="J186" i="50"/>
  <c r="K186" i="50"/>
  <c r="L186" i="50"/>
  <c r="M186" i="50"/>
  <c r="A187" i="50"/>
  <c r="B187" i="50"/>
  <c r="C187" i="50"/>
  <c r="D187" i="50"/>
  <c r="E187" i="50"/>
  <c r="F187" i="50"/>
  <c r="G187" i="50"/>
  <c r="H187" i="50"/>
  <c r="I187" i="50"/>
  <c r="J187" i="50"/>
  <c r="K187" i="50"/>
  <c r="L187" i="50"/>
  <c r="M187" i="50"/>
  <c r="W187" i="50"/>
  <c r="X187" i="50"/>
  <c r="Y187" i="50"/>
  <c r="Z187" i="50"/>
  <c r="AA187" i="50"/>
  <c r="AB187" i="50"/>
  <c r="AC187" i="50"/>
  <c r="A188" i="50"/>
  <c r="B188" i="50"/>
  <c r="C188" i="50"/>
  <c r="D188" i="50"/>
  <c r="E188" i="50"/>
  <c r="F188" i="50"/>
  <c r="G188" i="50"/>
  <c r="H188" i="50"/>
  <c r="I188" i="50"/>
  <c r="J188" i="50"/>
  <c r="K188" i="50"/>
  <c r="L188" i="50"/>
  <c r="M188" i="50"/>
  <c r="W188" i="50"/>
  <c r="X188" i="50"/>
  <c r="Y188" i="50"/>
  <c r="Z188" i="50"/>
  <c r="AA188" i="50"/>
  <c r="AB188" i="50"/>
  <c r="AC188" i="50"/>
  <c r="A189" i="50"/>
  <c r="B189" i="50"/>
  <c r="C189" i="50"/>
  <c r="D189" i="50"/>
  <c r="E189" i="50"/>
  <c r="F189" i="50"/>
  <c r="G189" i="50"/>
  <c r="H189" i="50"/>
  <c r="I189" i="50"/>
  <c r="J189" i="50"/>
  <c r="K189" i="50"/>
  <c r="L189" i="50"/>
  <c r="M189" i="50"/>
  <c r="Y189" i="50"/>
  <c r="A190" i="50"/>
  <c r="B190" i="50"/>
  <c r="C190" i="50"/>
  <c r="D190" i="50"/>
  <c r="E190" i="50"/>
  <c r="F190" i="50"/>
  <c r="G190" i="50"/>
  <c r="H190" i="50"/>
  <c r="I190" i="50"/>
  <c r="J190" i="50"/>
  <c r="K190" i="50"/>
  <c r="L190" i="50"/>
  <c r="M190" i="50"/>
  <c r="W190" i="50"/>
  <c r="X190" i="50"/>
  <c r="Y190" i="50"/>
  <c r="Z190" i="50"/>
  <c r="AA190" i="50"/>
  <c r="AB190" i="50"/>
  <c r="AC190" i="50"/>
  <c r="A191" i="50"/>
  <c r="B191" i="50"/>
  <c r="C191" i="50"/>
  <c r="D191" i="50"/>
  <c r="E191" i="50"/>
  <c r="F191" i="50"/>
  <c r="G191" i="50"/>
  <c r="H191" i="50"/>
  <c r="I191" i="50"/>
  <c r="J191" i="50"/>
  <c r="K191" i="50"/>
  <c r="L191" i="50"/>
  <c r="M191" i="50"/>
  <c r="W191" i="50"/>
  <c r="X191" i="50"/>
  <c r="Y191" i="50"/>
  <c r="Z191" i="50"/>
  <c r="AA191" i="50"/>
  <c r="AB191" i="50"/>
  <c r="AC191" i="50"/>
  <c r="A192" i="50"/>
  <c r="B192" i="50"/>
  <c r="C192" i="50"/>
  <c r="D192" i="50"/>
  <c r="E192" i="50"/>
  <c r="F192" i="50"/>
  <c r="G192" i="50"/>
  <c r="H192" i="50"/>
  <c r="I192" i="50"/>
  <c r="J192" i="50"/>
  <c r="K192" i="50"/>
  <c r="L192" i="50"/>
  <c r="M192" i="50"/>
  <c r="Y192" i="50"/>
  <c r="A193" i="50"/>
  <c r="B193" i="50"/>
  <c r="C193" i="50"/>
  <c r="D193" i="50"/>
  <c r="E193" i="50"/>
  <c r="F193" i="50"/>
  <c r="G193" i="50"/>
  <c r="H193" i="50"/>
  <c r="I193" i="50"/>
  <c r="J193" i="50"/>
  <c r="K193" i="50"/>
  <c r="L193" i="50"/>
  <c r="M193" i="50"/>
  <c r="Y193" i="50"/>
  <c r="A194" i="50"/>
  <c r="B194" i="50"/>
  <c r="C194" i="50"/>
  <c r="D194" i="50"/>
  <c r="E194" i="50"/>
  <c r="F194" i="50"/>
  <c r="G194" i="50"/>
  <c r="H194" i="50"/>
  <c r="I194" i="50"/>
  <c r="J194" i="50"/>
  <c r="K194" i="50"/>
  <c r="L194" i="50"/>
  <c r="M194" i="50"/>
  <c r="Y194" i="50"/>
  <c r="A195" i="50"/>
  <c r="B195" i="50"/>
  <c r="C195" i="50"/>
  <c r="D195" i="50"/>
  <c r="E195" i="50"/>
  <c r="F195" i="50"/>
  <c r="G195" i="50"/>
  <c r="H195" i="50"/>
  <c r="I195" i="50"/>
  <c r="J195" i="50"/>
  <c r="K195" i="50"/>
  <c r="L195" i="50"/>
  <c r="M195" i="50"/>
  <c r="Y195" i="50"/>
  <c r="A196" i="50"/>
  <c r="B196" i="50"/>
  <c r="C196" i="50"/>
  <c r="D196" i="50"/>
  <c r="E196" i="50"/>
  <c r="F196" i="50"/>
  <c r="G196" i="50"/>
  <c r="H196" i="50"/>
  <c r="I196" i="50"/>
  <c r="J196" i="50"/>
  <c r="K196" i="50"/>
  <c r="L196" i="50"/>
  <c r="M196" i="50"/>
  <c r="Y196" i="50"/>
  <c r="A197" i="50"/>
  <c r="B197" i="50"/>
  <c r="C197" i="50"/>
  <c r="D197" i="50"/>
  <c r="E197" i="50"/>
  <c r="F197" i="50"/>
  <c r="G197" i="50"/>
  <c r="H197" i="50"/>
  <c r="I197" i="50"/>
  <c r="J197" i="50"/>
  <c r="K197" i="50"/>
  <c r="L197" i="50"/>
  <c r="M197" i="50"/>
  <c r="W197" i="50"/>
  <c r="X197" i="50"/>
  <c r="Y197" i="50"/>
  <c r="Z197" i="50"/>
  <c r="AA197" i="50"/>
  <c r="AB197" i="50"/>
  <c r="AC197" i="50"/>
  <c r="Y198" i="50"/>
  <c r="Y199" i="50"/>
  <c r="J200" i="50"/>
  <c r="Y200" i="50"/>
  <c r="J201" i="50"/>
  <c r="Y201" i="50"/>
  <c r="Y203" i="50"/>
  <c r="A5" i="62"/>
  <c r="B5" i="62"/>
  <c r="C5" i="62"/>
  <c r="D5" i="62"/>
  <c r="E5" i="62"/>
  <c r="F5" i="62"/>
  <c r="G5" i="62"/>
  <c r="H5" i="62"/>
  <c r="L5" i="62"/>
  <c r="M5" i="62"/>
  <c r="N5" i="62"/>
  <c r="O5" i="62"/>
  <c r="P5" i="62"/>
  <c r="A6" i="62"/>
  <c r="B6" i="62"/>
  <c r="C6" i="62"/>
  <c r="D6" i="62"/>
  <c r="E6" i="62"/>
  <c r="F6" i="62"/>
  <c r="G6" i="62"/>
  <c r="H6" i="62"/>
  <c r="L6" i="62"/>
  <c r="M6" i="62"/>
  <c r="N6" i="62"/>
  <c r="O6" i="62"/>
  <c r="P6" i="62"/>
  <c r="A7" i="62"/>
  <c r="B7" i="62"/>
  <c r="C7" i="62"/>
  <c r="D7" i="62"/>
  <c r="E7" i="62"/>
  <c r="F7" i="62"/>
  <c r="G7" i="62"/>
  <c r="H7" i="62"/>
  <c r="N7" i="62"/>
  <c r="A8" i="62"/>
  <c r="B8" i="62"/>
  <c r="C8" i="62"/>
  <c r="D8" i="62"/>
  <c r="E8" i="62"/>
  <c r="F8" i="62"/>
  <c r="G8" i="62"/>
  <c r="H8" i="62"/>
  <c r="L8" i="62"/>
  <c r="M8" i="62"/>
  <c r="N8" i="62"/>
  <c r="O8" i="62"/>
  <c r="P8" i="62"/>
  <c r="A9" i="62"/>
  <c r="B9" i="62"/>
  <c r="C9" i="62"/>
  <c r="D9" i="62"/>
  <c r="E9" i="62"/>
  <c r="F9" i="62"/>
  <c r="G9" i="62"/>
  <c r="H9" i="62"/>
  <c r="L9" i="62"/>
  <c r="M9" i="62"/>
  <c r="N9" i="62"/>
  <c r="O9" i="62"/>
  <c r="P9" i="62"/>
  <c r="A10" i="62"/>
  <c r="B10" i="62"/>
  <c r="C10" i="62"/>
  <c r="D10" i="62"/>
  <c r="E10" i="62"/>
  <c r="F10" i="62"/>
  <c r="G10" i="62"/>
  <c r="H10" i="62"/>
  <c r="N10" i="62"/>
  <c r="A11" i="62"/>
  <c r="B11" i="62"/>
  <c r="C11" i="62"/>
  <c r="D11" i="62"/>
  <c r="E11" i="62"/>
  <c r="F11" i="62"/>
  <c r="G11" i="62"/>
  <c r="H11" i="62"/>
  <c r="N11" i="62"/>
  <c r="A12" i="62"/>
  <c r="B12" i="62"/>
  <c r="C12" i="62"/>
  <c r="D12" i="62"/>
  <c r="E12" i="62"/>
  <c r="F12" i="62"/>
  <c r="G12" i="62"/>
  <c r="H12" i="62"/>
  <c r="N12" i="62"/>
  <c r="A13" i="62"/>
  <c r="B13" i="62"/>
  <c r="C13" i="62"/>
  <c r="D13" i="62"/>
  <c r="E13" i="62"/>
  <c r="F13" i="62"/>
  <c r="G13" i="62"/>
  <c r="H13" i="62"/>
  <c r="N13" i="62"/>
  <c r="A14" i="62"/>
  <c r="B14" i="62"/>
  <c r="C14" i="62"/>
  <c r="D14" i="62"/>
  <c r="E14" i="62"/>
  <c r="F14" i="62"/>
  <c r="G14" i="62"/>
  <c r="H14" i="62"/>
  <c r="N14" i="62"/>
  <c r="A15" i="62"/>
  <c r="B15" i="62"/>
  <c r="C15" i="62"/>
  <c r="D15" i="62"/>
  <c r="E15" i="62"/>
  <c r="F15" i="62"/>
  <c r="G15" i="62"/>
  <c r="H15" i="62"/>
  <c r="L15" i="62"/>
  <c r="M15" i="62"/>
  <c r="N15" i="62"/>
  <c r="O15" i="62"/>
  <c r="P15" i="62"/>
  <c r="A16" i="62"/>
  <c r="B16" i="62"/>
  <c r="C16" i="62"/>
  <c r="D16" i="62"/>
  <c r="E16" i="62"/>
  <c r="F16" i="62"/>
  <c r="G16" i="62"/>
  <c r="H16" i="62"/>
  <c r="N16" i="62"/>
  <c r="A17" i="62"/>
  <c r="B17" i="62"/>
  <c r="C17" i="62"/>
  <c r="D17" i="62"/>
  <c r="E17" i="62"/>
  <c r="F17" i="62"/>
  <c r="G17" i="62"/>
  <c r="H17" i="62"/>
  <c r="N17" i="62"/>
  <c r="A18" i="62"/>
  <c r="B18" i="62"/>
  <c r="C18" i="62"/>
  <c r="D18" i="62"/>
  <c r="E18" i="62"/>
  <c r="F18" i="62"/>
  <c r="G18" i="62"/>
  <c r="H18" i="62"/>
  <c r="N18" i="62"/>
  <c r="A19" i="62"/>
  <c r="B19" i="62"/>
  <c r="C19" i="62"/>
  <c r="D19" i="62"/>
  <c r="E19" i="62"/>
  <c r="F19" i="62"/>
  <c r="G19" i="62"/>
  <c r="H19" i="62"/>
  <c r="N19" i="62"/>
  <c r="A20" i="62"/>
  <c r="B20" i="62"/>
  <c r="C20" i="62"/>
  <c r="D20" i="62"/>
  <c r="E20" i="62"/>
  <c r="F20" i="62"/>
  <c r="G20" i="62"/>
  <c r="H20" i="62"/>
  <c r="A21" i="62"/>
  <c r="B21" i="62"/>
  <c r="C21" i="62"/>
  <c r="D21" i="62"/>
  <c r="E21" i="62"/>
  <c r="F21" i="62"/>
  <c r="G21" i="62"/>
  <c r="H21" i="62"/>
  <c r="N21" i="62"/>
  <c r="A22" i="62"/>
  <c r="B22" i="62"/>
  <c r="C22" i="62"/>
  <c r="D22" i="62"/>
  <c r="E22" i="62"/>
  <c r="F22" i="62"/>
  <c r="G22" i="62"/>
  <c r="H22" i="62"/>
  <c r="A25" i="62"/>
  <c r="B25" i="62"/>
  <c r="C25" i="62"/>
  <c r="D25" i="62"/>
  <c r="E25" i="62"/>
  <c r="F25" i="62"/>
  <c r="G25" i="62"/>
  <c r="H25" i="62"/>
  <c r="L25" i="62"/>
  <c r="M25" i="62"/>
  <c r="N25" i="62"/>
  <c r="O25" i="62"/>
  <c r="P25" i="62"/>
  <c r="A26" i="62"/>
  <c r="B26" i="62"/>
  <c r="C26" i="62"/>
  <c r="D26" i="62"/>
  <c r="E26" i="62"/>
  <c r="F26" i="62"/>
  <c r="G26" i="62"/>
  <c r="H26" i="62"/>
  <c r="L26" i="62"/>
  <c r="M26" i="62"/>
  <c r="N26" i="62"/>
  <c r="O26" i="62"/>
  <c r="P26" i="62"/>
  <c r="A27" i="62"/>
  <c r="B27" i="62"/>
  <c r="C27" i="62"/>
  <c r="D27" i="62"/>
  <c r="E27" i="62"/>
  <c r="F27" i="62"/>
  <c r="G27" i="62"/>
  <c r="H27" i="62"/>
  <c r="N27" i="62"/>
  <c r="A28" i="62"/>
  <c r="B28" i="62"/>
  <c r="C28" i="62"/>
  <c r="D28" i="62"/>
  <c r="E28" i="62"/>
  <c r="F28" i="62"/>
  <c r="G28" i="62"/>
  <c r="H28" i="62"/>
  <c r="L28" i="62"/>
  <c r="M28" i="62"/>
  <c r="N28" i="62"/>
  <c r="O28" i="62"/>
  <c r="P28" i="62"/>
  <c r="A29" i="62"/>
  <c r="B29" i="62"/>
  <c r="C29" i="62"/>
  <c r="D29" i="62"/>
  <c r="E29" i="62"/>
  <c r="F29" i="62"/>
  <c r="G29" i="62"/>
  <c r="H29" i="62"/>
  <c r="L29" i="62"/>
  <c r="M29" i="62"/>
  <c r="N29" i="62"/>
  <c r="O29" i="62"/>
  <c r="P29" i="62"/>
  <c r="A30" i="62"/>
  <c r="B30" i="62"/>
  <c r="C30" i="62"/>
  <c r="D30" i="62"/>
  <c r="E30" i="62"/>
  <c r="F30" i="62"/>
  <c r="G30" i="62"/>
  <c r="H30" i="62"/>
  <c r="N30" i="62"/>
  <c r="A31" i="62"/>
  <c r="B31" i="62"/>
  <c r="C31" i="62"/>
  <c r="D31" i="62"/>
  <c r="E31" i="62"/>
  <c r="F31" i="62"/>
  <c r="G31" i="62"/>
  <c r="H31" i="62"/>
  <c r="N31" i="62"/>
  <c r="A32" i="62"/>
  <c r="B32" i="62"/>
  <c r="C32" i="62"/>
  <c r="D32" i="62"/>
  <c r="E32" i="62"/>
  <c r="F32" i="62"/>
  <c r="G32" i="62"/>
  <c r="H32" i="62"/>
  <c r="N32" i="62"/>
  <c r="A33" i="62"/>
  <c r="B33" i="62"/>
  <c r="C33" i="62"/>
  <c r="D33" i="62"/>
  <c r="E33" i="62"/>
  <c r="F33" i="62"/>
  <c r="G33" i="62"/>
  <c r="H33" i="62"/>
  <c r="N33" i="62"/>
  <c r="A34" i="62"/>
  <c r="B34" i="62"/>
  <c r="C34" i="62"/>
  <c r="D34" i="62"/>
  <c r="E34" i="62"/>
  <c r="F34" i="62"/>
  <c r="G34" i="62"/>
  <c r="H34" i="62"/>
  <c r="N34" i="62"/>
  <c r="A35" i="62"/>
  <c r="B35" i="62"/>
  <c r="C35" i="62"/>
  <c r="D35" i="62"/>
  <c r="E35" i="62"/>
  <c r="F35" i="62"/>
  <c r="G35" i="62"/>
  <c r="H35" i="62"/>
  <c r="L35" i="62"/>
  <c r="M35" i="62"/>
  <c r="N35" i="62"/>
  <c r="O35" i="62"/>
  <c r="P35" i="62"/>
  <c r="A36" i="62"/>
  <c r="B36" i="62"/>
  <c r="C36" i="62"/>
  <c r="D36" i="62"/>
  <c r="E36" i="62"/>
  <c r="F36" i="62"/>
  <c r="G36" i="62"/>
  <c r="H36" i="62"/>
  <c r="N36" i="62"/>
  <c r="A37" i="62"/>
  <c r="B37" i="62"/>
  <c r="C37" i="62"/>
  <c r="D37" i="62"/>
  <c r="E37" i="62"/>
  <c r="F37" i="62"/>
  <c r="G37" i="62"/>
  <c r="H37" i="62"/>
  <c r="N37" i="62"/>
  <c r="A38" i="62"/>
  <c r="B38" i="62"/>
  <c r="C38" i="62"/>
  <c r="D38" i="62"/>
  <c r="E38" i="62"/>
  <c r="F38" i="62"/>
  <c r="G38" i="62"/>
  <c r="H38" i="62"/>
  <c r="N38" i="62"/>
  <c r="A39" i="62"/>
  <c r="B39" i="62"/>
  <c r="C39" i="62"/>
  <c r="D39" i="62"/>
  <c r="E39" i="62"/>
  <c r="F39" i="62"/>
  <c r="G39" i="62"/>
  <c r="H39" i="62"/>
  <c r="N39" i="62"/>
  <c r="A40" i="62"/>
  <c r="B40" i="62"/>
  <c r="C40" i="62"/>
  <c r="D40" i="62"/>
  <c r="E40" i="62"/>
  <c r="F40" i="62"/>
  <c r="G40" i="62"/>
  <c r="H40" i="62"/>
  <c r="A41" i="62"/>
  <c r="B41" i="62"/>
  <c r="C41" i="62"/>
  <c r="D41" i="62"/>
  <c r="E41" i="62"/>
  <c r="F41" i="62"/>
  <c r="G41" i="62"/>
  <c r="H41" i="62"/>
  <c r="N41" i="62"/>
  <c r="A42" i="62"/>
  <c r="B42" i="62"/>
  <c r="C42" i="62"/>
  <c r="D42" i="62"/>
  <c r="E42" i="62"/>
  <c r="F42" i="62"/>
  <c r="G42" i="62"/>
  <c r="H42" i="62"/>
  <c r="A46" i="62"/>
  <c r="B46" i="62"/>
  <c r="C46" i="62"/>
  <c r="D46" i="62"/>
  <c r="E46" i="62"/>
  <c r="F46" i="62"/>
  <c r="G46" i="62"/>
  <c r="H46" i="62"/>
  <c r="L46" i="62"/>
  <c r="M46" i="62"/>
  <c r="N46" i="62"/>
  <c r="O46" i="62"/>
  <c r="P46" i="62"/>
  <c r="A47" i="62"/>
  <c r="B47" i="62"/>
  <c r="C47" i="62"/>
  <c r="D47" i="62"/>
  <c r="E47" i="62"/>
  <c r="F47" i="62"/>
  <c r="G47" i="62"/>
  <c r="H47" i="62"/>
  <c r="L47" i="62"/>
  <c r="M47" i="62"/>
  <c r="N47" i="62"/>
  <c r="O47" i="62"/>
  <c r="P47" i="62"/>
  <c r="A48" i="62"/>
  <c r="B48" i="62"/>
  <c r="C48" i="62"/>
  <c r="D48" i="62"/>
  <c r="E48" i="62"/>
  <c r="F48" i="62"/>
  <c r="G48" i="62"/>
  <c r="H48" i="62"/>
  <c r="N48" i="62"/>
  <c r="A49" i="62"/>
  <c r="B49" i="62"/>
  <c r="C49" i="62"/>
  <c r="D49" i="62"/>
  <c r="E49" i="62"/>
  <c r="F49" i="62"/>
  <c r="G49" i="62"/>
  <c r="H49" i="62"/>
  <c r="L49" i="62"/>
  <c r="M49" i="62"/>
  <c r="N49" i="62"/>
  <c r="O49" i="62"/>
  <c r="P49" i="62"/>
  <c r="A50" i="62"/>
  <c r="B50" i="62"/>
  <c r="C50" i="62"/>
  <c r="D50" i="62"/>
  <c r="E50" i="62"/>
  <c r="F50" i="62"/>
  <c r="G50" i="62"/>
  <c r="H50" i="62"/>
  <c r="L50" i="62"/>
  <c r="M50" i="62"/>
  <c r="N50" i="62"/>
  <c r="O50" i="62"/>
  <c r="P50" i="62"/>
  <c r="A51" i="62"/>
  <c r="B51" i="62"/>
  <c r="C51" i="62"/>
  <c r="D51" i="62"/>
  <c r="E51" i="62"/>
  <c r="F51" i="62"/>
  <c r="G51" i="62"/>
  <c r="H51" i="62"/>
  <c r="N51" i="62"/>
  <c r="A52" i="62"/>
  <c r="B52" i="62"/>
  <c r="C52" i="62"/>
  <c r="D52" i="62"/>
  <c r="E52" i="62"/>
  <c r="F52" i="62"/>
  <c r="G52" i="62"/>
  <c r="H52" i="62"/>
  <c r="N52" i="62"/>
  <c r="A53" i="62"/>
  <c r="B53" i="62"/>
  <c r="C53" i="62"/>
  <c r="D53" i="62"/>
  <c r="E53" i="62"/>
  <c r="F53" i="62"/>
  <c r="G53" i="62"/>
  <c r="H53" i="62"/>
  <c r="N53" i="62"/>
  <c r="A54" i="62"/>
  <c r="B54" i="62"/>
  <c r="C54" i="62"/>
  <c r="D54" i="62"/>
  <c r="E54" i="62"/>
  <c r="F54" i="62"/>
  <c r="G54" i="62"/>
  <c r="H54" i="62"/>
  <c r="N54" i="62"/>
  <c r="A55" i="62"/>
  <c r="B55" i="62"/>
  <c r="C55" i="62"/>
  <c r="D55" i="62"/>
  <c r="E55" i="62"/>
  <c r="F55" i="62"/>
  <c r="G55" i="62"/>
  <c r="H55" i="62"/>
  <c r="N55" i="62"/>
  <c r="A56" i="62"/>
  <c r="B56" i="62"/>
  <c r="C56" i="62"/>
  <c r="D56" i="62"/>
  <c r="E56" i="62"/>
  <c r="F56" i="62"/>
  <c r="G56" i="62"/>
  <c r="H56" i="62"/>
  <c r="L56" i="62"/>
  <c r="M56" i="62"/>
  <c r="N56" i="62"/>
  <c r="O56" i="62"/>
  <c r="P56" i="62"/>
  <c r="A57" i="62"/>
  <c r="B57" i="62"/>
  <c r="C57" i="62"/>
  <c r="D57" i="62"/>
  <c r="E57" i="62"/>
  <c r="F57" i="62"/>
  <c r="G57" i="62"/>
  <c r="H57" i="62"/>
  <c r="N57" i="62"/>
  <c r="A58" i="62"/>
  <c r="B58" i="62"/>
  <c r="C58" i="62"/>
  <c r="D58" i="62"/>
  <c r="E58" i="62"/>
  <c r="F58" i="62"/>
  <c r="G58" i="62"/>
  <c r="H58" i="62"/>
  <c r="N58" i="62"/>
  <c r="A59" i="62"/>
  <c r="B59" i="62"/>
  <c r="C59" i="62"/>
  <c r="D59" i="62"/>
  <c r="E59" i="62"/>
  <c r="F59" i="62"/>
  <c r="G59" i="62"/>
  <c r="H59" i="62"/>
  <c r="N59" i="62"/>
  <c r="A60" i="62"/>
  <c r="B60" i="62"/>
  <c r="C60" i="62"/>
  <c r="D60" i="62"/>
  <c r="E60" i="62"/>
  <c r="F60" i="62"/>
  <c r="G60" i="62"/>
  <c r="H60" i="62"/>
  <c r="N60" i="62"/>
  <c r="A61" i="62"/>
  <c r="B61" i="62"/>
  <c r="C61" i="62"/>
  <c r="D61" i="62"/>
  <c r="E61" i="62"/>
  <c r="F61" i="62"/>
  <c r="G61" i="62"/>
  <c r="H61" i="62"/>
  <c r="A62" i="62"/>
  <c r="B62" i="62"/>
  <c r="C62" i="62"/>
  <c r="D62" i="62"/>
  <c r="E62" i="62"/>
  <c r="F62" i="62"/>
  <c r="G62" i="62"/>
  <c r="H62" i="62"/>
  <c r="N62" i="62"/>
  <c r="A63" i="62"/>
  <c r="B63" i="62"/>
  <c r="C63" i="62"/>
  <c r="D63" i="62"/>
  <c r="E63" i="62"/>
  <c r="F63" i="62"/>
  <c r="G63" i="62"/>
  <c r="H63" i="62"/>
  <c r="A67" i="62"/>
  <c r="B67" i="62"/>
  <c r="C67" i="62"/>
  <c r="D67" i="62"/>
  <c r="E67" i="62"/>
  <c r="F67" i="62"/>
  <c r="G67" i="62"/>
  <c r="H67" i="62"/>
  <c r="L67" i="62"/>
  <c r="M67" i="62"/>
  <c r="N67" i="62"/>
  <c r="O67" i="62"/>
  <c r="P67" i="62"/>
  <c r="A68" i="62"/>
  <c r="B68" i="62"/>
  <c r="C68" i="62"/>
  <c r="D68" i="62"/>
  <c r="E68" i="62"/>
  <c r="F68" i="62"/>
  <c r="G68" i="62"/>
  <c r="H68" i="62"/>
  <c r="L68" i="62"/>
  <c r="M68" i="62"/>
  <c r="N68" i="62"/>
  <c r="O68" i="62"/>
  <c r="P68" i="62"/>
  <c r="A69" i="62"/>
  <c r="B69" i="62"/>
  <c r="C69" i="62"/>
  <c r="D69" i="62"/>
  <c r="E69" i="62"/>
  <c r="F69" i="62"/>
  <c r="G69" i="62"/>
  <c r="H69" i="62"/>
  <c r="N69" i="62"/>
  <c r="A70" i="62"/>
  <c r="B70" i="62"/>
  <c r="C70" i="62"/>
  <c r="D70" i="62"/>
  <c r="E70" i="62"/>
  <c r="F70" i="62"/>
  <c r="G70" i="62"/>
  <c r="H70" i="62"/>
  <c r="L70" i="62"/>
  <c r="M70" i="62"/>
  <c r="N70" i="62"/>
  <c r="O70" i="62"/>
  <c r="P70" i="62"/>
  <c r="A71" i="62"/>
  <c r="B71" i="62"/>
  <c r="C71" i="62"/>
  <c r="D71" i="62"/>
  <c r="E71" i="62"/>
  <c r="F71" i="62"/>
  <c r="G71" i="62"/>
  <c r="H71" i="62"/>
  <c r="L71" i="62"/>
  <c r="M71" i="62"/>
  <c r="N71" i="62"/>
  <c r="O71" i="62"/>
  <c r="P71" i="62"/>
  <c r="A72" i="62"/>
  <c r="B72" i="62"/>
  <c r="C72" i="62"/>
  <c r="D72" i="62"/>
  <c r="E72" i="62"/>
  <c r="F72" i="62"/>
  <c r="G72" i="62"/>
  <c r="H72" i="62"/>
  <c r="N72" i="62"/>
  <c r="A73" i="62"/>
  <c r="B73" i="62"/>
  <c r="C73" i="62"/>
  <c r="D73" i="62"/>
  <c r="E73" i="62"/>
  <c r="F73" i="62"/>
  <c r="G73" i="62"/>
  <c r="H73" i="62"/>
  <c r="N73" i="62"/>
  <c r="A74" i="62"/>
  <c r="B74" i="62"/>
  <c r="C74" i="62"/>
  <c r="D74" i="62"/>
  <c r="E74" i="62"/>
  <c r="F74" i="62"/>
  <c r="G74" i="62"/>
  <c r="H74" i="62"/>
  <c r="N74" i="62"/>
  <c r="A75" i="62"/>
  <c r="B75" i="62"/>
  <c r="C75" i="62"/>
  <c r="D75" i="62"/>
  <c r="E75" i="62"/>
  <c r="F75" i="62"/>
  <c r="G75" i="62"/>
  <c r="H75" i="62"/>
  <c r="N75" i="62"/>
  <c r="A76" i="62"/>
  <c r="B76" i="62"/>
  <c r="C76" i="62"/>
  <c r="D76" i="62"/>
  <c r="E76" i="62"/>
  <c r="F76" i="62"/>
  <c r="G76" i="62"/>
  <c r="H76" i="62"/>
  <c r="N76" i="62"/>
  <c r="A77" i="62"/>
  <c r="B77" i="62"/>
  <c r="C77" i="62"/>
  <c r="D77" i="62"/>
  <c r="E77" i="62"/>
  <c r="F77" i="62"/>
  <c r="G77" i="62"/>
  <c r="H77" i="62"/>
  <c r="L77" i="62"/>
  <c r="M77" i="62"/>
  <c r="N77" i="62"/>
  <c r="O77" i="62"/>
  <c r="P77" i="62"/>
  <c r="A78" i="62"/>
  <c r="B78" i="62"/>
  <c r="C78" i="62"/>
  <c r="D78" i="62"/>
  <c r="E78" i="62"/>
  <c r="F78" i="62"/>
  <c r="G78" i="62"/>
  <c r="H78" i="62"/>
  <c r="N78" i="62"/>
  <c r="A79" i="62"/>
  <c r="B79" i="62"/>
  <c r="C79" i="62"/>
  <c r="D79" i="62"/>
  <c r="E79" i="62"/>
  <c r="F79" i="62"/>
  <c r="G79" i="62"/>
  <c r="H79" i="62"/>
  <c r="N79" i="62"/>
  <c r="A80" i="62"/>
  <c r="B80" i="62"/>
  <c r="C80" i="62"/>
  <c r="D80" i="62"/>
  <c r="E80" i="62"/>
  <c r="F80" i="62"/>
  <c r="G80" i="62"/>
  <c r="H80" i="62"/>
  <c r="N80" i="62"/>
  <c r="A81" i="62"/>
  <c r="B81" i="62"/>
  <c r="C81" i="62"/>
  <c r="D81" i="62"/>
  <c r="E81" i="62"/>
  <c r="F81" i="62"/>
  <c r="G81" i="62"/>
  <c r="H81" i="62"/>
  <c r="N81" i="62"/>
  <c r="A82" i="62"/>
  <c r="B82" i="62"/>
  <c r="C82" i="62"/>
  <c r="D82" i="62"/>
  <c r="E82" i="62"/>
  <c r="F82" i="62"/>
  <c r="G82" i="62"/>
  <c r="H82" i="62"/>
  <c r="A83" i="62"/>
  <c r="B83" i="62"/>
  <c r="C83" i="62"/>
  <c r="D83" i="62"/>
  <c r="E83" i="62"/>
  <c r="F83" i="62"/>
  <c r="G83" i="62"/>
  <c r="H83" i="62"/>
  <c r="N83" i="62"/>
  <c r="A84" i="62"/>
  <c r="B84" i="62"/>
  <c r="C84" i="62"/>
  <c r="D84" i="62"/>
  <c r="E84" i="62"/>
  <c r="F84" i="62"/>
  <c r="G84" i="62"/>
  <c r="H84" i="62"/>
  <c r="A88" i="62"/>
  <c r="B88" i="62"/>
  <c r="C88" i="62"/>
  <c r="D88" i="62"/>
  <c r="E88" i="62"/>
  <c r="F88" i="62"/>
  <c r="G88" i="62"/>
  <c r="H88" i="62"/>
  <c r="L88" i="62"/>
  <c r="M88" i="62"/>
  <c r="N88" i="62"/>
  <c r="O88" i="62"/>
  <c r="P88" i="62"/>
  <c r="A89" i="62"/>
  <c r="B89" i="62"/>
  <c r="C89" i="62"/>
  <c r="D89" i="62"/>
  <c r="E89" i="62"/>
  <c r="F89" i="62"/>
  <c r="G89" i="62"/>
  <c r="H89" i="62"/>
  <c r="L89" i="62"/>
  <c r="M89" i="62"/>
  <c r="N89" i="62"/>
  <c r="O89" i="62"/>
  <c r="P89" i="62"/>
  <c r="A90" i="62"/>
  <c r="B90" i="62"/>
  <c r="C90" i="62"/>
  <c r="D90" i="62"/>
  <c r="E90" i="62"/>
  <c r="F90" i="62"/>
  <c r="G90" i="62"/>
  <c r="H90" i="62"/>
  <c r="N90" i="62"/>
  <c r="A91" i="62"/>
  <c r="B91" i="62"/>
  <c r="C91" i="62"/>
  <c r="D91" i="62"/>
  <c r="E91" i="62"/>
  <c r="F91" i="62"/>
  <c r="G91" i="62"/>
  <c r="H91" i="62"/>
  <c r="L91" i="62"/>
  <c r="M91" i="62"/>
  <c r="N91" i="62"/>
  <c r="O91" i="62"/>
  <c r="P91" i="62"/>
  <c r="A92" i="62"/>
  <c r="B92" i="62"/>
  <c r="C92" i="62"/>
  <c r="D92" i="62"/>
  <c r="E92" i="62"/>
  <c r="F92" i="62"/>
  <c r="G92" i="62"/>
  <c r="H92" i="62"/>
  <c r="L92" i="62"/>
  <c r="M92" i="62"/>
  <c r="N92" i="62"/>
  <c r="O92" i="62"/>
  <c r="P92" i="62"/>
  <c r="A93" i="62"/>
  <c r="B93" i="62"/>
  <c r="C93" i="62"/>
  <c r="D93" i="62"/>
  <c r="E93" i="62"/>
  <c r="F93" i="62"/>
  <c r="G93" i="62"/>
  <c r="H93" i="62"/>
  <c r="N93" i="62"/>
  <c r="A94" i="62"/>
  <c r="B94" i="62"/>
  <c r="C94" i="62"/>
  <c r="D94" i="62"/>
  <c r="E94" i="62"/>
  <c r="F94" i="62"/>
  <c r="G94" i="62"/>
  <c r="H94" i="62"/>
  <c r="N94" i="62"/>
  <c r="A95" i="62"/>
  <c r="B95" i="62"/>
  <c r="C95" i="62"/>
  <c r="D95" i="62"/>
  <c r="E95" i="62"/>
  <c r="F95" i="62"/>
  <c r="G95" i="62"/>
  <c r="H95" i="62"/>
  <c r="N95" i="62"/>
  <c r="A96" i="62"/>
  <c r="B96" i="62"/>
  <c r="C96" i="62"/>
  <c r="D96" i="62"/>
  <c r="E96" i="62"/>
  <c r="F96" i="62"/>
  <c r="G96" i="62"/>
  <c r="H96" i="62"/>
  <c r="N96" i="62"/>
  <c r="A97" i="62"/>
  <c r="B97" i="62"/>
  <c r="C97" i="62"/>
  <c r="D97" i="62"/>
  <c r="E97" i="62"/>
  <c r="F97" i="62"/>
  <c r="G97" i="62"/>
  <c r="H97" i="62"/>
  <c r="N97" i="62"/>
  <c r="A98" i="62"/>
  <c r="B98" i="62"/>
  <c r="C98" i="62"/>
  <c r="D98" i="62"/>
  <c r="E98" i="62"/>
  <c r="F98" i="62"/>
  <c r="G98" i="62"/>
  <c r="H98" i="62"/>
  <c r="L98" i="62"/>
  <c r="M98" i="62"/>
  <c r="N98" i="62"/>
  <c r="O98" i="62"/>
  <c r="P98" i="62"/>
  <c r="A99" i="62"/>
  <c r="B99" i="62"/>
  <c r="C99" i="62"/>
  <c r="D99" i="62"/>
  <c r="E99" i="62"/>
  <c r="F99" i="62"/>
  <c r="G99" i="62"/>
  <c r="H99" i="62"/>
  <c r="N99" i="62"/>
  <c r="A100" i="62"/>
  <c r="B100" i="62"/>
  <c r="C100" i="62"/>
  <c r="D100" i="62"/>
  <c r="E100" i="62"/>
  <c r="F100" i="62"/>
  <c r="G100" i="62"/>
  <c r="H100" i="62"/>
  <c r="N100" i="62"/>
  <c r="A101" i="62"/>
  <c r="B101" i="62"/>
  <c r="C101" i="62"/>
  <c r="D101" i="62"/>
  <c r="E101" i="62"/>
  <c r="F101" i="62"/>
  <c r="G101" i="62"/>
  <c r="H101" i="62"/>
  <c r="N101" i="62"/>
  <c r="A102" i="62"/>
  <c r="B102" i="62"/>
  <c r="C102" i="62"/>
  <c r="D102" i="62"/>
  <c r="E102" i="62"/>
  <c r="F102" i="62"/>
  <c r="G102" i="62"/>
  <c r="H102" i="62"/>
  <c r="N102" i="62"/>
  <c r="A103" i="62"/>
  <c r="B103" i="62"/>
  <c r="C103" i="62"/>
  <c r="D103" i="62"/>
  <c r="E103" i="62"/>
  <c r="F103" i="62"/>
  <c r="G103" i="62"/>
  <c r="H103" i="62"/>
  <c r="A104" i="62"/>
  <c r="B104" i="62"/>
  <c r="C104" i="62"/>
  <c r="D104" i="62"/>
  <c r="E104" i="62"/>
  <c r="F104" i="62"/>
  <c r="G104" i="62"/>
  <c r="H104" i="62"/>
  <c r="N104" i="62"/>
  <c r="A105" i="62"/>
  <c r="B105" i="62"/>
  <c r="C105" i="62"/>
  <c r="D105" i="62"/>
  <c r="E105" i="62"/>
  <c r="F105" i="62"/>
  <c r="G105" i="62"/>
  <c r="H105" i="62"/>
  <c r="A109" i="62"/>
  <c r="B109" i="62"/>
  <c r="C109" i="62"/>
  <c r="D109" i="62"/>
  <c r="E109" i="62"/>
  <c r="F109" i="62"/>
  <c r="G109" i="62"/>
  <c r="H109" i="62"/>
  <c r="L109" i="62"/>
  <c r="M109" i="62"/>
  <c r="N109" i="62"/>
  <c r="O109" i="62"/>
  <c r="P109" i="62"/>
  <c r="A110" i="62"/>
  <c r="B110" i="62"/>
  <c r="C110" i="62"/>
  <c r="D110" i="62"/>
  <c r="E110" i="62"/>
  <c r="F110" i="62"/>
  <c r="G110" i="62"/>
  <c r="H110" i="62"/>
  <c r="L110" i="62"/>
  <c r="M110" i="62"/>
  <c r="N110" i="62"/>
  <c r="O110" i="62"/>
  <c r="P110" i="62"/>
  <c r="A111" i="62"/>
  <c r="B111" i="62"/>
  <c r="C111" i="62"/>
  <c r="D111" i="62"/>
  <c r="E111" i="62"/>
  <c r="F111" i="62"/>
  <c r="G111" i="62"/>
  <c r="H111" i="62"/>
  <c r="N111" i="62"/>
  <c r="A112" i="62"/>
  <c r="B112" i="62"/>
  <c r="C112" i="62"/>
  <c r="D112" i="62"/>
  <c r="E112" i="62"/>
  <c r="F112" i="62"/>
  <c r="G112" i="62"/>
  <c r="H112" i="62"/>
  <c r="L112" i="62"/>
  <c r="M112" i="62"/>
  <c r="N112" i="62"/>
  <c r="O112" i="62"/>
  <c r="P112" i="62"/>
  <c r="A113" i="62"/>
  <c r="B113" i="62"/>
  <c r="C113" i="62"/>
  <c r="D113" i="62"/>
  <c r="E113" i="62"/>
  <c r="F113" i="62"/>
  <c r="G113" i="62"/>
  <c r="H113" i="62"/>
  <c r="L113" i="62"/>
  <c r="M113" i="62"/>
  <c r="N113" i="62"/>
  <c r="O113" i="62"/>
  <c r="P113" i="62"/>
  <c r="A114" i="62"/>
  <c r="B114" i="62"/>
  <c r="C114" i="62"/>
  <c r="D114" i="62"/>
  <c r="E114" i="62"/>
  <c r="F114" i="62"/>
  <c r="G114" i="62"/>
  <c r="H114" i="62"/>
  <c r="N114" i="62"/>
  <c r="A115" i="62"/>
  <c r="B115" i="62"/>
  <c r="C115" i="62"/>
  <c r="D115" i="62"/>
  <c r="E115" i="62"/>
  <c r="F115" i="62"/>
  <c r="G115" i="62"/>
  <c r="H115" i="62"/>
  <c r="N115" i="62"/>
  <c r="A116" i="62"/>
  <c r="B116" i="62"/>
  <c r="C116" i="62"/>
  <c r="D116" i="62"/>
  <c r="E116" i="62"/>
  <c r="F116" i="62"/>
  <c r="G116" i="62"/>
  <c r="H116" i="62"/>
  <c r="N116" i="62"/>
  <c r="A117" i="62"/>
  <c r="B117" i="62"/>
  <c r="C117" i="62"/>
  <c r="D117" i="62"/>
  <c r="E117" i="62"/>
  <c r="F117" i="62"/>
  <c r="G117" i="62"/>
  <c r="H117" i="62"/>
  <c r="N117" i="62"/>
  <c r="A118" i="62"/>
  <c r="B118" i="62"/>
  <c r="C118" i="62"/>
  <c r="D118" i="62"/>
  <c r="E118" i="62"/>
  <c r="F118" i="62"/>
  <c r="G118" i="62"/>
  <c r="H118" i="62"/>
  <c r="N118" i="62"/>
  <c r="A119" i="62"/>
  <c r="B119" i="62"/>
  <c r="C119" i="62"/>
  <c r="D119" i="62"/>
  <c r="E119" i="62"/>
  <c r="F119" i="62"/>
  <c r="G119" i="62"/>
  <c r="H119" i="62"/>
  <c r="L119" i="62"/>
  <c r="M119" i="62"/>
  <c r="N119" i="62"/>
  <c r="O119" i="62"/>
  <c r="P119" i="62"/>
  <c r="A120" i="62"/>
  <c r="B120" i="62"/>
  <c r="C120" i="62"/>
  <c r="D120" i="62"/>
  <c r="E120" i="62"/>
  <c r="F120" i="62"/>
  <c r="G120" i="62"/>
  <c r="H120" i="62"/>
  <c r="N120" i="62"/>
  <c r="A121" i="62"/>
  <c r="B121" i="62"/>
  <c r="C121" i="62"/>
  <c r="D121" i="62"/>
  <c r="E121" i="62"/>
  <c r="F121" i="62"/>
  <c r="G121" i="62"/>
  <c r="H121" i="62"/>
  <c r="N121" i="62"/>
  <c r="A122" i="62"/>
  <c r="B122" i="62"/>
  <c r="C122" i="62"/>
  <c r="D122" i="62"/>
  <c r="E122" i="62"/>
  <c r="F122" i="62"/>
  <c r="G122" i="62"/>
  <c r="H122" i="62"/>
  <c r="N122" i="62"/>
  <c r="A123" i="62"/>
  <c r="B123" i="62"/>
  <c r="C123" i="62"/>
  <c r="D123" i="62"/>
  <c r="E123" i="62"/>
  <c r="F123" i="62"/>
  <c r="G123" i="62"/>
  <c r="H123" i="62"/>
  <c r="N123" i="62"/>
  <c r="A124" i="62"/>
  <c r="B124" i="62"/>
  <c r="C124" i="62"/>
  <c r="D124" i="62"/>
  <c r="E124" i="62"/>
  <c r="F124" i="62"/>
  <c r="G124" i="62"/>
  <c r="H124" i="62"/>
  <c r="A125" i="62"/>
  <c r="B125" i="62"/>
  <c r="C125" i="62"/>
  <c r="D125" i="62"/>
  <c r="E125" i="62"/>
  <c r="F125" i="62"/>
  <c r="G125" i="62"/>
  <c r="H125" i="62"/>
  <c r="N125" i="62"/>
  <c r="A126" i="62"/>
  <c r="B126" i="62"/>
  <c r="C126" i="62"/>
  <c r="D126" i="62"/>
  <c r="E126" i="62"/>
  <c r="F126" i="62"/>
  <c r="G126" i="62"/>
  <c r="H126" i="62"/>
  <c r="A130" i="62"/>
  <c r="B130" i="62"/>
  <c r="C130" i="62"/>
  <c r="D130" i="62"/>
  <c r="E130" i="62"/>
  <c r="F130" i="62"/>
  <c r="G130" i="62"/>
  <c r="H130" i="62"/>
  <c r="L130" i="62"/>
  <c r="M130" i="62"/>
  <c r="N130" i="62"/>
  <c r="O130" i="62"/>
  <c r="P130" i="62"/>
  <c r="A131" i="62"/>
  <c r="B131" i="62"/>
  <c r="C131" i="62"/>
  <c r="D131" i="62"/>
  <c r="E131" i="62"/>
  <c r="F131" i="62"/>
  <c r="G131" i="62"/>
  <c r="H131" i="62"/>
  <c r="L131" i="62"/>
  <c r="M131" i="62"/>
  <c r="N131" i="62"/>
  <c r="O131" i="62"/>
  <c r="P131" i="62"/>
  <c r="A132" i="62"/>
  <c r="B132" i="62"/>
  <c r="C132" i="62"/>
  <c r="D132" i="62"/>
  <c r="E132" i="62"/>
  <c r="F132" i="62"/>
  <c r="G132" i="62"/>
  <c r="H132" i="62"/>
  <c r="N132" i="62"/>
  <c r="A133" i="62"/>
  <c r="B133" i="62"/>
  <c r="C133" i="62"/>
  <c r="D133" i="62"/>
  <c r="E133" i="62"/>
  <c r="F133" i="62"/>
  <c r="G133" i="62"/>
  <c r="H133" i="62"/>
  <c r="L133" i="62"/>
  <c r="M133" i="62"/>
  <c r="N133" i="62"/>
  <c r="O133" i="62"/>
  <c r="P133" i="62"/>
  <c r="A134" i="62"/>
  <c r="B134" i="62"/>
  <c r="C134" i="62"/>
  <c r="D134" i="62"/>
  <c r="E134" i="62"/>
  <c r="F134" i="62"/>
  <c r="G134" i="62"/>
  <c r="H134" i="62"/>
  <c r="L134" i="62"/>
  <c r="M134" i="62"/>
  <c r="N134" i="62"/>
  <c r="O134" i="62"/>
  <c r="P134" i="62"/>
  <c r="A135" i="62"/>
  <c r="B135" i="62"/>
  <c r="C135" i="62"/>
  <c r="D135" i="62"/>
  <c r="E135" i="62"/>
  <c r="F135" i="62"/>
  <c r="G135" i="62"/>
  <c r="H135" i="62"/>
  <c r="N135" i="62"/>
  <c r="A136" i="62"/>
  <c r="B136" i="62"/>
  <c r="C136" i="62"/>
  <c r="D136" i="62"/>
  <c r="E136" i="62"/>
  <c r="F136" i="62"/>
  <c r="G136" i="62"/>
  <c r="H136" i="62"/>
  <c r="N136" i="62"/>
  <c r="A137" i="62"/>
  <c r="B137" i="62"/>
  <c r="C137" i="62"/>
  <c r="D137" i="62"/>
  <c r="E137" i="62"/>
  <c r="F137" i="62"/>
  <c r="G137" i="62"/>
  <c r="H137" i="62"/>
  <c r="N137" i="62"/>
  <c r="A138" i="62"/>
  <c r="B138" i="62"/>
  <c r="C138" i="62"/>
  <c r="D138" i="62"/>
  <c r="E138" i="62"/>
  <c r="F138" i="62"/>
  <c r="G138" i="62"/>
  <c r="H138" i="62"/>
  <c r="N138" i="62"/>
  <c r="A139" i="62"/>
  <c r="B139" i="62"/>
  <c r="C139" i="62"/>
  <c r="D139" i="62"/>
  <c r="E139" i="62"/>
  <c r="F139" i="62"/>
  <c r="G139" i="62"/>
  <c r="H139" i="62"/>
  <c r="N139" i="62"/>
  <c r="A140" i="62"/>
  <c r="B140" i="62"/>
  <c r="C140" i="62"/>
  <c r="D140" i="62"/>
  <c r="E140" i="62"/>
  <c r="F140" i="62"/>
  <c r="G140" i="62"/>
  <c r="H140" i="62"/>
  <c r="L140" i="62"/>
  <c r="M140" i="62"/>
  <c r="N140" i="62"/>
  <c r="O140" i="62"/>
  <c r="P140" i="62"/>
  <c r="A141" i="62"/>
  <c r="B141" i="62"/>
  <c r="C141" i="62"/>
  <c r="D141" i="62"/>
  <c r="E141" i="62"/>
  <c r="F141" i="62"/>
  <c r="G141" i="62"/>
  <c r="H141" i="62"/>
  <c r="N141" i="62"/>
  <c r="A142" i="62"/>
  <c r="B142" i="62"/>
  <c r="C142" i="62"/>
  <c r="D142" i="62"/>
  <c r="E142" i="62"/>
  <c r="F142" i="62"/>
  <c r="G142" i="62"/>
  <c r="H142" i="62"/>
  <c r="N142" i="62"/>
  <c r="A143" i="62"/>
  <c r="B143" i="62"/>
  <c r="C143" i="62"/>
  <c r="D143" i="62"/>
  <c r="E143" i="62"/>
  <c r="F143" i="62"/>
  <c r="G143" i="62"/>
  <c r="H143" i="62"/>
  <c r="N143" i="62"/>
  <c r="A144" i="62"/>
  <c r="B144" i="62"/>
  <c r="C144" i="62"/>
  <c r="D144" i="62"/>
  <c r="E144" i="62"/>
  <c r="F144" i="62"/>
  <c r="G144" i="62"/>
  <c r="H144" i="62"/>
  <c r="N144" i="62"/>
  <c r="A145" i="62"/>
  <c r="B145" i="62"/>
  <c r="C145" i="62"/>
  <c r="D145" i="62"/>
  <c r="E145" i="62"/>
  <c r="F145" i="62"/>
  <c r="G145" i="62"/>
  <c r="H145" i="62"/>
  <c r="A146" i="62"/>
  <c r="B146" i="62"/>
  <c r="C146" i="62"/>
  <c r="D146" i="62"/>
  <c r="E146" i="62"/>
  <c r="F146" i="62"/>
  <c r="G146" i="62"/>
  <c r="H146" i="62"/>
  <c r="N146" i="62"/>
  <c r="A147" i="62"/>
  <c r="B147" i="62"/>
  <c r="C147" i="62"/>
  <c r="D147" i="62"/>
  <c r="E147" i="62"/>
  <c r="F147" i="62"/>
  <c r="G147" i="62"/>
  <c r="H147" i="62"/>
  <c r="A151" i="62"/>
  <c r="B151" i="62"/>
  <c r="C151" i="62"/>
  <c r="D151" i="62"/>
  <c r="E151" i="62"/>
  <c r="F151" i="62"/>
  <c r="G151" i="62"/>
  <c r="H151" i="62"/>
  <c r="L151" i="62"/>
  <c r="M151" i="62"/>
  <c r="N151" i="62"/>
  <c r="O151" i="62"/>
  <c r="P151" i="62"/>
  <c r="A152" i="62"/>
  <c r="B152" i="62"/>
  <c r="C152" i="62"/>
  <c r="D152" i="62"/>
  <c r="E152" i="62"/>
  <c r="F152" i="62"/>
  <c r="G152" i="62"/>
  <c r="H152" i="62"/>
  <c r="L152" i="62"/>
  <c r="M152" i="62"/>
  <c r="N152" i="62"/>
  <c r="O152" i="62"/>
  <c r="P152" i="62"/>
  <c r="A153" i="62"/>
  <c r="B153" i="62"/>
  <c r="C153" i="62"/>
  <c r="D153" i="62"/>
  <c r="E153" i="62"/>
  <c r="F153" i="62"/>
  <c r="G153" i="62"/>
  <c r="H153" i="62"/>
  <c r="N153" i="62"/>
  <c r="A154" i="62"/>
  <c r="B154" i="62"/>
  <c r="C154" i="62"/>
  <c r="D154" i="62"/>
  <c r="E154" i="62"/>
  <c r="F154" i="62"/>
  <c r="G154" i="62"/>
  <c r="H154" i="62"/>
  <c r="L154" i="62"/>
  <c r="M154" i="62"/>
  <c r="N154" i="62"/>
  <c r="O154" i="62"/>
  <c r="P154" i="62"/>
  <c r="A155" i="62"/>
  <c r="B155" i="62"/>
  <c r="C155" i="62"/>
  <c r="D155" i="62"/>
  <c r="E155" i="62"/>
  <c r="F155" i="62"/>
  <c r="G155" i="62"/>
  <c r="H155" i="62"/>
  <c r="L155" i="62"/>
  <c r="M155" i="62"/>
  <c r="N155" i="62"/>
  <c r="O155" i="62"/>
  <c r="P155" i="62"/>
  <c r="A156" i="62"/>
  <c r="B156" i="62"/>
  <c r="C156" i="62"/>
  <c r="D156" i="62"/>
  <c r="E156" i="62"/>
  <c r="F156" i="62"/>
  <c r="G156" i="62"/>
  <c r="H156" i="62"/>
  <c r="N156" i="62"/>
  <c r="A157" i="62"/>
  <c r="B157" i="62"/>
  <c r="C157" i="62"/>
  <c r="D157" i="62"/>
  <c r="E157" i="62"/>
  <c r="F157" i="62"/>
  <c r="G157" i="62"/>
  <c r="H157" i="62"/>
  <c r="N157" i="62"/>
  <c r="A158" i="62"/>
  <c r="B158" i="62"/>
  <c r="C158" i="62"/>
  <c r="D158" i="62"/>
  <c r="E158" i="62"/>
  <c r="F158" i="62"/>
  <c r="G158" i="62"/>
  <c r="H158" i="62"/>
  <c r="N158" i="62"/>
  <c r="A159" i="62"/>
  <c r="B159" i="62"/>
  <c r="C159" i="62"/>
  <c r="D159" i="62"/>
  <c r="E159" i="62"/>
  <c r="F159" i="62"/>
  <c r="G159" i="62"/>
  <c r="H159" i="62"/>
  <c r="N159" i="62"/>
  <c r="A160" i="62"/>
  <c r="B160" i="62"/>
  <c r="C160" i="62"/>
  <c r="D160" i="62"/>
  <c r="E160" i="62"/>
  <c r="F160" i="62"/>
  <c r="G160" i="62"/>
  <c r="H160" i="62"/>
  <c r="N160" i="62"/>
  <c r="A161" i="62"/>
  <c r="B161" i="62"/>
  <c r="C161" i="62"/>
  <c r="D161" i="62"/>
  <c r="E161" i="62"/>
  <c r="F161" i="62"/>
  <c r="G161" i="62"/>
  <c r="H161" i="62"/>
  <c r="L161" i="62"/>
  <c r="M161" i="62"/>
  <c r="N161" i="62"/>
  <c r="O161" i="62"/>
  <c r="P161" i="62"/>
  <c r="A162" i="62"/>
  <c r="B162" i="62"/>
  <c r="C162" i="62"/>
  <c r="D162" i="62"/>
  <c r="E162" i="62"/>
  <c r="F162" i="62"/>
  <c r="G162" i="62"/>
  <c r="H162" i="62"/>
  <c r="N162" i="62"/>
  <c r="A163" i="62"/>
  <c r="B163" i="62"/>
  <c r="C163" i="62"/>
  <c r="D163" i="62"/>
  <c r="E163" i="62"/>
  <c r="F163" i="62"/>
  <c r="G163" i="62"/>
  <c r="H163" i="62"/>
  <c r="N163" i="62"/>
  <c r="A164" i="62"/>
  <c r="B164" i="62"/>
  <c r="C164" i="62"/>
  <c r="D164" i="62"/>
  <c r="E164" i="62"/>
  <c r="F164" i="62"/>
  <c r="G164" i="62"/>
  <c r="H164" i="62"/>
  <c r="N164" i="62"/>
  <c r="A165" i="62"/>
  <c r="B165" i="62"/>
  <c r="C165" i="62"/>
  <c r="D165" i="62"/>
  <c r="E165" i="62"/>
  <c r="F165" i="62"/>
  <c r="G165" i="62"/>
  <c r="H165" i="62"/>
  <c r="N165" i="62"/>
  <c r="A166" i="62"/>
  <c r="B166" i="62"/>
  <c r="C166" i="62"/>
  <c r="D166" i="62"/>
  <c r="E166" i="62"/>
  <c r="F166" i="62"/>
  <c r="G166" i="62"/>
  <c r="H166" i="62"/>
  <c r="A167" i="62"/>
  <c r="B167" i="62"/>
  <c r="C167" i="62"/>
  <c r="D167" i="62"/>
  <c r="E167" i="62"/>
  <c r="F167" i="62"/>
  <c r="G167" i="62"/>
  <c r="H167" i="62"/>
  <c r="N167" i="62"/>
  <c r="A168" i="62"/>
  <c r="B168" i="62"/>
  <c r="C168" i="62"/>
  <c r="D168" i="62"/>
  <c r="E168" i="62"/>
  <c r="F168" i="62"/>
  <c r="G168" i="62"/>
  <c r="H168" i="62"/>
  <c r="A5" i="52"/>
  <c r="B5" i="52"/>
  <c r="C5" i="52"/>
  <c r="D5" i="52"/>
  <c r="E5" i="52"/>
  <c r="F5" i="52"/>
  <c r="G5" i="52"/>
  <c r="H5" i="52"/>
  <c r="A6" i="52"/>
  <c r="B6" i="52"/>
  <c r="C6" i="52"/>
  <c r="D6" i="52"/>
  <c r="E6" i="52"/>
  <c r="F6" i="52"/>
  <c r="G6" i="52"/>
  <c r="H6" i="52"/>
  <c r="I6" i="52"/>
  <c r="J6" i="52"/>
  <c r="K6" i="52"/>
  <c r="L6" i="52"/>
  <c r="M6" i="52"/>
  <c r="A7" i="52"/>
  <c r="B7" i="52"/>
  <c r="C7" i="52"/>
  <c r="D7" i="52"/>
  <c r="E7" i="52"/>
  <c r="F7" i="52"/>
  <c r="G7" i="52"/>
  <c r="H7" i="52"/>
  <c r="I7" i="52"/>
  <c r="J7" i="52"/>
  <c r="K7" i="52"/>
  <c r="L7" i="52"/>
  <c r="M7" i="52"/>
  <c r="A8" i="52"/>
  <c r="B8" i="52"/>
  <c r="C8" i="52"/>
  <c r="D8" i="52"/>
  <c r="E8" i="52"/>
  <c r="F8" i="52"/>
  <c r="G8" i="52"/>
  <c r="H8" i="52"/>
  <c r="I8" i="52"/>
  <c r="J8" i="52"/>
  <c r="K8" i="52"/>
  <c r="L8" i="52"/>
  <c r="M8" i="52"/>
  <c r="Q8" i="52"/>
  <c r="A9" i="52"/>
  <c r="B9" i="52"/>
  <c r="C9" i="52"/>
  <c r="D9" i="52"/>
  <c r="E9" i="52"/>
  <c r="F9" i="52"/>
  <c r="G9" i="52"/>
  <c r="H9" i="52"/>
  <c r="I9" i="52"/>
  <c r="J9" i="52"/>
  <c r="K9" i="52"/>
  <c r="L9" i="52"/>
  <c r="M9" i="52"/>
  <c r="Q9" i="52"/>
  <c r="A10" i="52"/>
  <c r="B10" i="52"/>
  <c r="C10" i="52"/>
  <c r="D10" i="52"/>
  <c r="E10" i="52"/>
  <c r="F10" i="52"/>
  <c r="G10" i="52"/>
  <c r="H10" i="52"/>
  <c r="I10" i="52"/>
  <c r="J10" i="52"/>
  <c r="K10" i="52"/>
  <c r="L10" i="52"/>
  <c r="M10" i="52"/>
  <c r="Q10" i="52"/>
  <c r="A11" i="52"/>
  <c r="B11" i="52"/>
  <c r="C11" i="52"/>
  <c r="D11" i="52"/>
  <c r="E11" i="52"/>
  <c r="F11" i="52"/>
  <c r="G11" i="52"/>
  <c r="H11" i="52"/>
  <c r="I11" i="52"/>
  <c r="J11" i="52"/>
  <c r="K11" i="52"/>
  <c r="L11" i="52"/>
  <c r="M11" i="52"/>
  <c r="A12" i="52"/>
  <c r="B12" i="52"/>
  <c r="C12" i="52"/>
  <c r="D12" i="52"/>
  <c r="E12" i="52"/>
  <c r="F12" i="52"/>
  <c r="G12" i="52"/>
  <c r="H12" i="52"/>
  <c r="I12" i="52"/>
  <c r="J12" i="52"/>
  <c r="K12" i="52"/>
  <c r="L12" i="52"/>
  <c r="M12" i="52"/>
  <c r="A13" i="52"/>
  <c r="B13" i="52"/>
  <c r="C13" i="52"/>
  <c r="D13" i="52"/>
  <c r="E13" i="52"/>
  <c r="F13" i="52"/>
  <c r="G13" i="52"/>
  <c r="H13" i="52"/>
  <c r="I13" i="52"/>
  <c r="J13" i="52"/>
  <c r="K13" i="52"/>
  <c r="L13" i="52"/>
  <c r="M13" i="52"/>
  <c r="P13" i="52"/>
  <c r="A14" i="52"/>
  <c r="B14" i="52"/>
  <c r="C14" i="52"/>
  <c r="D14" i="52"/>
  <c r="E14" i="52"/>
  <c r="F14" i="52"/>
  <c r="G14" i="52"/>
  <c r="H14" i="52"/>
  <c r="I14" i="52"/>
  <c r="J14" i="52"/>
  <c r="K14" i="52"/>
  <c r="L14" i="52"/>
  <c r="M14" i="52"/>
  <c r="A15" i="52"/>
  <c r="B15" i="52"/>
  <c r="C15" i="52"/>
  <c r="D15" i="52"/>
  <c r="E15" i="52"/>
  <c r="F15" i="52"/>
  <c r="G15" i="52"/>
  <c r="H15" i="52"/>
  <c r="I15" i="52"/>
  <c r="J15" i="52"/>
  <c r="K15" i="52"/>
  <c r="L15" i="52"/>
  <c r="M15" i="52"/>
  <c r="A16" i="52"/>
  <c r="B16" i="52"/>
  <c r="C16" i="52"/>
  <c r="D16" i="52"/>
  <c r="E16" i="52"/>
  <c r="F16" i="52"/>
  <c r="G16" i="52"/>
  <c r="H16" i="52"/>
  <c r="I16" i="52"/>
  <c r="J16" i="52"/>
  <c r="K16" i="52"/>
  <c r="L16" i="52"/>
  <c r="M16" i="52"/>
  <c r="A17" i="52"/>
  <c r="B17" i="52"/>
  <c r="C17" i="52"/>
  <c r="D17" i="52"/>
  <c r="E17" i="52"/>
  <c r="F17" i="52"/>
  <c r="G17" i="52"/>
  <c r="H17" i="52"/>
  <c r="I17" i="52"/>
  <c r="J17" i="52"/>
  <c r="K17" i="52"/>
  <c r="L17" i="52"/>
  <c r="M17" i="52"/>
  <c r="A18" i="52"/>
  <c r="B18" i="52"/>
  <c r="C18" i="52"/>
  <c r="D18" i="52"/>
  <c r="E18" i="52"/>
  <c r="F18" i="52"/>
  <c r="G18" i="52"/>
  <c r="H18" i="52"/>
  <c r="I18" i="52"/>
  <c r="J18" i="52"/>
  <c r="K18" i="52"/>
  <c r="L18" i="52"/>
  <c r="M18" i="52"/>
  <c r="A19" i="52"/>
  <c r="B19" i="52"/>
  <c r="C19" i="52"/>
  <c r="D19" i="52"/>
  <c r="E19" i="52"/>
  <c r="F19" i="52"/>
  <c r="G19" i="52"/>
  <c r="H19" i="52"/>
  <c r="I19" i="52"/>
  <c r="J19" i="52"/>
  <c r="K19" i="52"/>
  <c r="L19" i="52"/>
  <c r="M19" i="52"/>
  <c r="A20" i="52"/>
  <c r="B20" i="52"/>
  <c r="C20" i="52"/>
  <c r="D20" i="52"/>
  <c r="E20" i="52"/>
  <c r="F20" i="52"/>
  <c r="G20" i="52"/>
  <c r="H20" i="52"/>
  <c r="I20" i="52"/>
  <c r="J20" i="52"/>
  <c r="K20" i="52"/>
  <c r="L20" i="52"/>
  <c r="M20" i="52"/>
  <c r="A21" i="52"/>
  <c r="B21" i="52"/>
  <c r="C21" i="52"/>
  <c r="D21" i="52"/>
  <c r="E21" i="52"/>
  <c r="F21" i="52"/>
  <c r="G21" i="52"/>
  <c r="H21" i="52"/>
  <c r="I21" i="52"/>
  <c r="J21" i="52"/>
  <c r="K21" i="52"/>
  <c r="L21" i="52"/>
  <c r="M21" i="52"/>
  <c r="A22" i="52"/>
  <c r="B22" i="52"/>
  <c r="C22" i="52"/>
  <c r="D22" i="52"/>
  <c r="E22" i="52"/>
  <c r="F22" i="52"/>
  <c r="G22" i="52"/>
  <c r="H22" i="52"/>
  <c r="I22" i="52"/>
  <c r="J22" i="52"/>
  <c r="K22" i="52"/>
  <c r="L22" i="52"/>
  <c r="M22" i="52"/>
  <c r="E24" i="52"/>
  <c r="E25" i="52"/>
  <c r="L25" i="52"/>
  <c r="E26" i="52"/>
  <c r="F26" i="52"/>
  <c r="L26" i="52"/>
  <c r="E27" i="52"/>
  <c r="F27" i="52"/>
  <c r="L27" i="52"/>
  <c r="E28" i="52"/>
  <c r="F28" i="52"/>
  <c r="L28" i="52"/>
  <c r="A31" i="52"/>
  <c r="B31" i="52"/>
  <c r="C31" i="52"/>
  <c r="D31" i="52"/>
  <c r="E31" i="52"/>
  <c r="F31" i="52"/>
  <c r="G31" i="52"/>
  <c r="H31" i="52"/>
  <c r="A32" i="52"/>
  <c r="B32" i="52"/>
  <c r="C32" i="52"/>
  <c r="D32" i="52"/>
  <c r="E32" i="52"/>
  <c r="F32" i="52"/>
  <c r="G32" i="52"/>
  <c r="H32" i="52"/>
  <c r="I32" i="52"/>
  <c r="J32" i="52"/>
  <c r="K32" i="52"/>
  <c r="L32" i="52"/>
  <c r="M32" i="52"/>
  <c r="A33" i="52"/>
  <c r="B33" i="52"/>
  <c r="C33" i="52"/>
  <c r="D33" i="52"/>
  <c r="E33" i="52"/>
  <c r="F33" i="52"/>
  <c r="G33" i="52"/>
  <c r="H33" i="52"/>
  <c r="I33" i="52"/>
  <c r="J33" i="52"/>
  <c r="K33" i="52"/>
  <c r="L33" i="52"/>
  <c r="M33" i="52"/>
  <c r="A34" i="52"/>
  <c r="B34" i="52"/>
  <c r="C34" i="52"/>
  <c r="D34" i="52"/>
  <c r="E34" i="52"/>
  <c r="F34" i="52"/>
  <c r="G34" i="52"/>
  <c r="H34" i="52"/>
  <c r="I34" i="52"/>
  <c r="J34" i="52"/>
  <c r="K34" i="52"/>
  <c r="L34" i="52"/>
  <c r="M34" i="52"/>
  <c r="A35" i="52"/>
  <c r="B35" i="52"/>
  <c r="C35" i="52"/>
  <c r="D35" i="52"/>
  <c r="E35" i="52"/>
  <c r="F35" i="52"/>
  <c r="G35" i="52"/>
  <c r="H35" i="52"/>
  <c r="I35" i="52"/>
  <c r="J35" i="52"/>
  <c r="K35" i="52"/>
  <c r="L35" i="52"/>
  <c r="M35" i="52"/>
  <c r="A36" i="52"/>
  <c r="B36" i="52"/>
  <c r="C36" i="52"/>
  <c r="D36" i="52"/>
  <c r="E36" i="52"/>
  <c r="F36" i="52"/>
  <c r="G36" i="52"/>
  <c r="H36" i="52"/>
  <c r="I36" i="52"/>
  <c r="J36" i="52"/>
  <c r="K36" i="52"/>
  <c r="L36" i="52"/>
  <c r="M36" i="52"/>
  <c r="A37" i="52"/>
  <c r="B37" i="52"/>
  <c r="C37" i="52"/>
  <c r="D37" i="52"/>
  <c r="E37" i="52"/>
  <c r="F37" i="52"/>
  <c r="G37" i="52"/>
  <c r="H37" i="52"/>
  <c r="I37" i="52"/>
  <c r="J37" i="52"/>
  <c r="K37" i="52"/>
  <c r="L37" i="52"/>
  <c r="M37" i="52"/>
  <c r="A38" i="52"/>
  <c r="B38" i="52"/>
  <c r="C38" i="52"/>
  <c r="D38" i="52"/>
  <c r="E38" i="52"/>
  <c r="F38" i="52"/>
  <c r="G38" i="52"/>
  <c r="H38" i="52"/>
  <c r="I38" i="52"/>
  <c r="J38" i="52"/>
  <c r="K38" i="52"/>
  <c r="L38" i="52"/>
  <c r="M38" i="52"/>
  <c r="A39" i="52"/>
  <c r="B39" i="52"/>
  <c r="C39" i="52"/>
  <c r="D39" i="52"/>
  <c r="E39" i="52"/>
  <c r="F39" i="52"/>
  <c r="G39" i="52"/>
  <c r="H39" i="52"/>
  <c r="I39" i="52"/>
  <c r="J39" i="52"/>
  <c r="K39" i="52"/>
  <c r="L39" i="52"/>
  <c r="M39" i="52"/>
  <c r="A40" i="52"/>
  <c r="B40" i="52"/>
  <c r="C40" i="52"/>
  <c r="D40" i="52"/>
  <c r="E40" i="52"/>
  <c r="F40" i="52"/>
  <c r="G40" i="52"/>
  <c r="H40" i="52"/>
  <c r="I40" i="52"/>
  <c r="J40" i="52"/>
  <c r="K40" i="52"/>
  <c r="L40" i="52"/>
  <c r="M40" i="52"/>
  <c r="A41" i="52"/>
  <c r="B41" i="52"/>
  <c r="C41" i="52"/>
  <c r="D41" i="52"/>
  <c r="E41" i="52"/>
  <c r="F41" i="52"/>
  <c r="G41" i="52"/>
  <c r="H41" i="52"/>
  <c r="I41" i="52"/>
  <c r="J41" i="52"/>
  <c r="K41" i="52"/>
  <c r="L41" i="52"/>
  <c r="M41" i="52"/>
  <c r="A42" i="52"/>
  <c r="B42" i="52"/>
  <c r="C42" i="52"/>
  <c r="D42" i="52"/>
  <c r="E42" i="52"/>
  <c r="F42" i="52"/>
  <c r="G42" i="52"/>
  <c r="H42" i="52"/>
  <c r="I42" i="52"/>
  <c r="J42" i="52"/>
  <c r="K42" i="52"/>
  <c r="L42" i="52"/>
  <c r="M42" i="52"/>
  <c r="A43" i="52"/>
  <c r="B43" i="52"/>
  <c r="C43" i="52"/>
  <c r="D43" i="52"/>
  <c r="E43" i="52"/>
  <c r="F43" i="52"/>
  <c r="G43" i="52"/>
  <c r="H43" i="52"/>
  <c r="I43" i="52"/>
  <c r="J43" i="52"/>
  <c r="K43" i="52"/>
  <c r="L43" i="52"/>
  <c r="M43" i="52"/>
  <c r="A44" i="52"/>
  <c r="B44" i="52"/>
  <c r="C44" i="52"/>
  <c r="D44" i="52"/>
  <c r="E44" i="52"/>
  <c r="F44" i="52"/>
  <c r="G44" i="52"/>
  <c r="H44" i="52"/>
  <c r="I44" i="52"/>
  <c r="J44" i="52"/>
  <c r="K44" i="52"/>
  <c r="L44" i="52"/>
  <c r="M44" i="52"/>
  <c r="A45" i="52"/>
  <c r="B45" i="52"/>
  <c r="C45" i="52"/>
  <c r="D45" i="52"/>
  <c r="E45" i="52"/>
  <c r="F45" i="52"/>
  <c r="G45" i="52"/>
  <c r="H45" i="52"/>
  <c r="I45" i="52"/>
  <c r="J45" i="52"/>
  <c r="K45" i="52"/>
  <c r="L45" i="52"/>
  <c r="M45" i="52"/>
  <c r="A46" i="52"/>
  <c r="B46" i="52"/>
  <c r="C46" i="52"/>
  <c r="D46" i="52"/>
  <c r="E46" i="52"/>
  <c r="F46" i="52"/>
  <c r="G46" i="52"/>
  <c r="H46" i="52"/>
  <c r="I46" i="52"/>
  <c r="J46" i="52"/>
  <c r="K46" i="52"/>
  <c r="L46" i="52"/>
  <c r="M46" i="52"/>
  <c r="A47" i="52"/>
  <c r="B47" i="52"/>
  <c r="C47" i="52"/>
  <c r="D47" i="52"/>
  <c r="E47" i="52"/>
  <c r="F47" i="52"/>
  <c r="G47" i="52"/>
  <c r="H47" i="52"/>
  <c r="I47" i="52"/>
  <c r="J47" i="52"/>
  <c r="K47" i="52"/>
  <c r="L47" i="52"/>
  <c r="M47" i="52"/>
  <c r="A48" i="52"/>
  <c r="B48" i="52"/>
  <c r="C48" i="52"/>
  <c r="D48" i="52"/>
  <c r="E48" i="52"/>
  <c r="F48" i="52"/>
  <c r="G48" i="52"/>
  <c r="H48" i="52"/>
  <c r="I48" i="52"/>
  <c r="J48" i="52"/>
  <c r="K48" i="52"/>
  <c r="L48" i="52"/>
  <c r="M48" i="52"/>
  <c r="E50" i="52"/>
  <c r="E51" i="52"/>
  <c r="L51" i="52"/>
  <c r="E52" i="52"/>
  <c r="F52" i="52"/>
  <c r="L52" i="52"/>
  <c r="E53" i="52"/>
  <c r="F53" i="52"/>
  <c r="L53" i="52"/>
  <c r="E54" i="52"/>
  <c r="F54" i="52"/>
  <c r="L54" i="52"/>
  <c r="A57" i="52"/>
  <c r="B57" i="52"/>
  <c r="C57" i="52"/>
  <c r="D57" i="52"/>
  <c r="E57" i="52"/>
  <c r="F57" i="52"/>
  <c r="G57" i="52"/>
  <c r="H57" i="52"/>
  <c r="A58" i="52"/>
  <c r="B58" i="52"/>
  <c r="C58" i="52"/>
  <c r="D58" i="52"/>
  <c r="E58" i="52"/>
  <c r="F58" i="52"/>
  <c r="G58" i="52"/>
  <c r="H58" i="52"/>
  <c r="I58" i="52"/>
  <c r="J58" i="52"/>
  <c r="K58" i="52"/>
  <c r="L58" i="52"/>
  <c r="M58" i="52"/>
  <c r="A59" i="52"/>
  <c r="B59" i="52"/>
  <c r="C59" i="52"/>
  <c r="D59" i="52"/>
  <c r="E59" i="52"/>
  <c r="F59" i="52"/>
  <c r="G59" i="52"/>
  <c r="H59" i="52"/>
  <c r="I59" i="52"/>
  <c r="J59" i="52"/>
  <c r="K59" i="52"/>
  <c r="L59" i="52"/>
  <c r="M59" i="52"/>
  <c r="A60" i="52"/>
  <c r="B60" i="52"/>
  <c r="C60" i="52"/>
  <c r="D60" i="52"/>
  <c r="E60" i="52"/>
  <c r="F60" i="52"/>
  <c r="G60" i="52"/>
  <c r="H60" i="52"/>
  <c r="I60" i="52"/>
  <c r="J60" i="52"/>
  <c r="K60" i="52"/>
  <c r="L60" i="52"/>
  <c r="M60" i="52"/>
  <c r="A61" i="52"/>
  <c r="B61" i="52"/>
  <c r="C61" i="52"/>
  <c r="D61" i="52"/>
  <c r="E61" i="52"/>
  <c r="F61" i="52"/>
  <c r="G61" i="52"/>
  <c r="H61" i="52"/>
  <c r="I61" i="52"/>
  <c r="J61" i="52"/>
  <c r="K61" i="52"/>
  <c r="L61" i="52"/>
  <c r="M61" i="52"/>
  <c r="A62" i="52"/>
  <c r="B62" i="52"/>
  <c r="C62" i="52"/>
  <c r="D62" i="52"/>
  <c r="E62" i="52"/>
  <c r="F62" i="52"/>
  <c r="G62" i="52"/>
  <c r="H62" i="52"/>
  <c r="I62" i="52"/>
  <c r="J62" i="52"/>
  <c r="K62" i="52"/>
  <c r="L62" i="52"/>
  <c r="M62" i="52"/>
  <c r="A63" i="52"/>
  <c r="B63" i="52"/>
  <c r="C63" i="52"/>
  <c r="D63" i="52"/>
  <c r="E63" i="52"/>
  <c r="F63" i="52"/>
  <c r="G63" i="52"/>
  <c r="H63" i="52"/>
  <c r="I63" i="52"/>
  <c r="J63" i="52"/>
  <c r="K63" i="52"/>
  <c r="L63" i="52"/>
  <c r="M63" i="52"/>
  <c r="A64" i="52"/>
  <c r="B64" i="52"/>
  <c r="C64" i="52"/>
  <c r="D64" i="52"/>
  <c r="E64" i="52"/>
  <c r="F64" i="52"/>
  <c r="G64" i="52"/>
  <c r="H64" i="52"/>
  <c r="I64" i="52"/>
  <c r="J64" i="52"/>
  <c r="K64" i="52"/>
  <c r="L64" i="52"/>
  <c r="M64" i="52"/>
  <c r="A65" i="52"/>
  <c r="B65" i="52"/>
  <c r="C65" i="52"/>
  <c r="D65" i="52"/>
  <c r="E65" i="52"/>
  <c r="F65" i="52"/>
  <c r="G65" i="52"/>
  <c r="H65" i="52"/>
  <c r="I65" i="52"/>
  <c r="J65" i="52"/>
  <c r="K65" i="52"/>
  <c r="L65" i="52"/>
  <c r="M65" i="52"/>
  <c r="A66" i="52"/>
  <c r="B66" i="52"/>
  <c r="C66" i="52"/>
  <c r="D66" i="52"/>
  <c r="E66" i="52"/>
  <c r="F66" i="52"/>
  <c r="G66" i="52"/>
  <c r="H66" i="52"/>
  <c r="I66" i="52"/>
  <c r="J66" i="52"/>
  <c r="K66" i="52"/>
  <c r="L66" i="52"/>
  <c r="M66" i="52"/>
  <c r="A67" i="52"/>
  <c r="B67" i="52"/>
  <c r="C67" i="52"/>
  <c r="D67" i="52"/>
  <c r="E67" i="52"/>
  <c r="F67" i="52"/>
  <c r="G67" i="52"/>
  <c r="H67" i="52"/>
  <c r="I67" i="52"/>
  <c r="J67" i="52"/>
  <c r="K67" i="52"/>
  <c r="L67" i="52"/>
  <c r="M67" i="52"/>
  <c r="A68" i="52"/>
  <c r="B68" i="52"/>
  <c r="C68" i="52"/>
  <c r="D68" i="52"/>
  <c r="E68" i="52"/>
  <c r="F68" i="52"/>
  <c r="G68" i="52"/>
  <c r="H68" i="52"/>
  <c r="I68" i="52"/>
  <c r="J68" i="52"/>
  <c r="K68" i="52"/>
  <c r="L68" i="52"/>
  <c r="M68" i="52"/>
  <c r="A69" i="52"/>
  <c r="B69" i="52"/>
  <c r="C69" i="52"/>
  <c r="D69" i="52"/>
  <c r="E69" i="52"/>
  <c r="F69" i="52"/>
  <c r="G69" i="52"/>
  <c r="H69" i="52"/>
  <c r="I69" i="52"/>
  <c r="J69" i="52"/>
  <c r="K69" i="52"/>
  <c r="L69" i="52"/>
  <c r="M69" i="52"/>
  <c r="A70" i="52"/>
  <c r="B70" i="52"/>
  <c r="C70" i="52"/>
  <c r="D70" i="52"/>
  <c r="E70" i="52"/>
  <c r="F70" i="52"/>
  <c r="G70" i="52"/>
  <c r="H70" i="52"/>
  <c r="I70" i="52"/>
  <c r="J70" i="52"/>
  <c r="K70" i="52"/>
  <c r="L70" i="52"/>
  <c r="M70" i="52"/>
  <c r="A71" i="52"/>
  <c r="B71" i="52"/>
  <c r="C71" i="52"/>
  <c r="D71" i="52"/>
  <c r="E71" i="52"/>
  <c r="F71" i="52"/>
  <c r="G71" i="52"/>
  <c r="H71" i="52"/>
  <c r="I71" i="52"/>
  <c r="J71" i="52"/>
  <c r="K71" i="52"/>
  <c r="L71" i="52"/>
  <c r="M71" i="52"/>
  <c r="A72" i="52"/>
  <c r="B72" i="52"/>
  <c r="C72" i="52"/>
  <c r="D72" i="52"/>
  <c r="E72" i="52"/>
  <c r="F72" i="52"/>
  <c r="G72" i="52"/>
  <c r="H72" i="52"/>
  <c r="I72" i="52"/>
  <c r="J72" i="52"/>
  <c r="K72" i="52"/>
  <c r="L72" i="52"/>
  <c r="M72" i="52"/>
  <c r="A73" i="52"/>
  <c r="B73" i="52"/>
  <c r="C73" i="52"/>
  <c r="D73" i="52"/>
  <c r="E73" i="52"/>
  <c r="F73" i="52"/>
  <c r="G73" i="52"/>
  <c r="H73" i="52"/>
  <c r="I73" i="52"/>
  <c r="J73" i="52"/>
  <c r="K73" i="52"/>
  <c r="L73" i="52"/>
  <c r="M73" i="52"/>
  <c r="A74" i="52"/>
  <c r="B74" i="52"/>
  <c r="C74" i="52"/>
  <c r="D74" i="52"/>
  <c r="E74" i="52"/>
  <c r="F74" i="52"/>
  <c r="G74" i="52"/>
  <c r="H74" i="52"/>
  <c r="I74" i="52"/>
  <c r="J74" i="52"/>
  <c r="K74" i="52"/>
  <c r="L74" i="52"/>
  <c r="M74" i="52"/>
  <c r="E76" i="52"/>
  <c r="E77" i="52"/>
  <c r="L77" i="52"/>
  <c r="E78" i="52"/>
  <c r="F78" i="52"/>
  <c r="L78" i="52"/>
  <c r="E79" i="52"/>
  <c r="F79" i="52"/>
  <c r="L79" i="52"/>
  <c r="E80" i="52"/>
  <c r="F80" i="52"/>
  <c r="L80" i="52"/>
  <c r="A83" i="52"/>
  <c r="B83" i="52"/>
  <c r="C83" i="52"/>
  <c r="D83" i="52"/>
  <c r="E83" i="52"/>
  <c r="F83" i="52"/>
  <c r="G83" i="52"/>
  <c r="H83" i="52"/>
  <c r="A84" i="52"/>
  <c r="B84" i="52"/>
  <c r="C84" i="52"/>
  <c r="D84" i="52"/>
  <c r="E84" i="52"/>
  <c r="F84" i="52"/>
  <c r="G84" i="52"/>
  <c r="H84" i="52"/>
  <c r="I84" i="52"/>
  <c r="J84" i="52"/>
  <c r="K84" i="52"/>
  <c r="L84" i="52"/>
  <c r="M84" i="52"/>
  <c r="A85" i="52"/>
  <c r="B85" i="52"/>
  <c r="C85" i="52"/>
  <c r="D85" i="52"/>
  <c r="E85" i="52"/>
  <c r="F85" i="52"/>
  <c r="G85" i="52"/>
  <c r="H85" i="52"/>
  <c r="I85" i="52"/>
  <c r="J85" i="52"/>
  <c r="K85" i="52"/>
  <c r="L85" i="52"/>
  <c r="M85" i="52"/>
  <c r="A86" i="52"/>
  <c r="B86" i="52"/>
  <c r="C86" i="52"/>
  <c r="D86" i="52"/>
  <c r="E86" i="52"/>
  <c r="F86" i="52"/>
  <c r="G86" i="52"/>
  <c r="H86" i="52"/>
  <c r="I86" i="52"/>
  <c r="J86" i="52"/>
  <c r="K86" i="52"/>
  <c r="L86" i="52"/>
  <c r="M86" i="52"/>
  <c r="A87" i="52"/>
  <c r="B87" i="52"/>
  <c r="C87" i="52"/>
  <c r="D87" i="52"/>
  <c r="E87" i="52"/>
  <c r="F87" i="52"/>
  <c r="G87" i="52"/>
  <c r="H87" i="52"/>
  <c r="I87" i="52"/>
  <c r="J87" i="52"/>
  <c r="K87" i="52"/>
  <c r="L87" i="52"/>
  <c r="M87" i="52"/>
  <c r="A88" i="52"/>
  <c r="B88" i="52"/>
  <c r="C88" i="52"/>
  <c r="D88" i="52"/>
  <c r="E88" i="52"/>
  <c r="F88" i="52"/>
  <c r="G88" i="52"/>
  <c r="H88" i="52"/>
  <c r="I88" i="52"/>
  <c r="J88" i="52"/>
  <c r="K88" i="52"/>
  <c r="L88" i="52"/>
  <c r="M88" i="52"/>
  <c r="A89" i="52"/>
  <c r="B89" i="52"/>
  <c r="C89" i="52"/>
  <c r="D89" i="52"/>
  <c r="E89" i="52"/>
  <c r="F89" i="52"/>
  <c r="G89" i="52"/>
  <c r="H89" i="52"/>
  <c r="I89" i="52"/>
  <c r="J89" i="52"/>
  <c r="K89" i="52"/>
  <c r="L89" i="52"/>
  <c r="M89" i="52"/>
  <c r="A90" i="52"/>
  <c r="B90" i="52"/>
  <c r="C90" i="52"/>
  <c r="D90" i="52"/>
  <c r="E90" i="52"/>
  <c r="F90" i="52"/>
  <c r="G90" i="52"/>
  <c r="H90" i="52"/>
  <c r="I90" i="52"/>
  <c r="J90" i="52"/>
  <c r="K90" i="52"/>
  <c r="L90" i="52"/>
  <c r="M90" i="52"/>
  <c r="A91" i="52"/>
  <c r="B91" i="52"/>
  <c r="C91" i="52"/>
  <c r="D91" i="52"/>
  <c r="E91" i="52"/>
  <c r="F91" i="52"/>
  <c r="G91" i="52"/>
  <c r="H91" i="52"/>
  <c r="I91" i="52"/>
  <c r="J91" i="52"/>
  <c r="K91" i="52"/>
  <c r="L91" i="52"/>
  <c r="M91" i="52"/>
  <c r="A92" i="52"/>
  <c r="B92" i="52"/>
  <c r="C92" i="52"/>
  <c r="D92" i="52"/>
  <c r="E92" i="52"/>
  <c r="F92" i="52"/>
  <c r="G92" i="52"/>
  <c r="H92" i="52"/>
  <c r="I92" i="52"/>
  <c r="J92" i="52"/>
  <c r="K92" i="52"/>
  <c r="L92" i="52"/>
  <c r="M92" i="52"/>
  <c r="A93" i="52"/>
  <c r="B93" i="52"/>
  <c r="C93" i="52"/>
  <c r="D93" i="52"/>
  <c r="E93" i="52"/>
  <c r="F93" i="52"/>
  <c r="G93" i="52"/>
  <c r="H93" i="52"/>
  <c r="I93" i="52"/>
  <c r="J93" i="52"/>
  <c r="K93" i="52"/>
  <c r="L93" i="52"/>
  <c r="M93" i="52"/>
  <c r="A94" i="52"/>
  <c r="B94" i="52"/>
  <c r="C94" i="52"/>
  <c r="D94" i="52"/>
  <c r="E94" i="52"/>
  <c r="F94" i="52"/>
  <c r="G94" i="52"/>
  <c r="H94" i="52"/>
  <c r="I94" i="52"/>
  <c r="J94" i="52"/>
  <c r="K94" i="52"/>
  <c r="L94" i="52"/>
  <c r="M94" i="52"/>
  <c r="A95" i="52"/>
  <c r="B95" i="52"/>
  <c r="C95" i="52"/>
  <c r="D95" i="52"/>
  <c r="E95" i="52"/>
  <c r="F95" i="52"/>
  <c r="G95" i="52"/>
  <c r="H95" i="52"/>
  <c r="I95" i="52"/>
  <c r="J95" i="52"/>
  <c r="K95" i="52"/>
  <c r="L95" i="52"/>
  <c r="M95" i="52"/>
  <c r="A96" i="52"/>
  <c r="B96" i="52"/>
  <c r="C96" i="52"/>
  <c r="D96" i="52"/>
  <c r="E96" i="52"/>
  <c r="F96" i="52"/>
  <c r="G96" i="52"/>
  <c r="H96" i="52"/>
  <c r="I96" i="52"/>
  <c r="J96" i="52"/>
  <c r="K96" i="52"/>
  <c r="L96" i="52"/>
  <c r="M96" i="52"/>
  <c r="A97" i="52"/>
  <c r="B97" i="52"/>
  <c r="C97" i="52"/>
  <c r="D97" i="52"/>
  <c r="E97" i="52"/>
  <c r="F97" i="52"/>
  <c r="G97" i="52"/>
  <c r="H97" i="52"/>
  <c r="I97" i="52"/>
  <c r="J97" i="52"/>
  <c r="K97" i="52"/>
  <c r="L97" i="52"/>
  <c r="M97" i="52"/>
  <c r="A98" i="52"/>
  <c r="B98" i="52"/>
  <c r="C98" i="52"/>
  <c r="D98" i="52"/>
  <c r="E98" i="52"/>
  <c r="F98" i="52"/>
  <c r="G98" i="52"/>
  <c r="H98" i="52"/>
  <c r="I98" i="52"/>
  <c r="J98" i="52"/>
  <c r="K98" i="52"/>
  <c r="L98" i="52"/>
  <c r="M98" i="52"/>
  <c r="A99" i="52"/>
  <c r="B99" i="52"/>
  <c r="C99" i="52"/>
  <c r="D99" i="52"/>
  <c r="E99" i="52"/>
  <c r="F99" i="52"/>
  <c r="G99" i="52"/>
  <c r="H99" i="52"/>
  <c r="I99" i="52"/>
  <c r="J99" i="52"/>
  <c r="K99" i="52"/>
  <c r="L99" i="52"/>
  <c r="M99" i="52"/>
  <c r="A100" i="52"/>
  <c r="B100" i="52"/>
  <c r="C100" i="52"/>
  <c r="D100" i="52"/>
  <c r="E100" i="52"/>
  <c r="F100" i="52"/>
  <c r="G100" i="52"/>
  <c r="H100" i="52"/>
  <c r="I100" i="52"/>
  <c r="J100" i="52"/>
  <c r="K100" i="52"/>
  <c r="L100" i="52"/>
  <c r="M100" i="52"/>
  <c r="E102" i="52"/>
  <c r="E103" i="52"/>
  <c r="L103" i="52"/>
  <c r="E104" i="52"/>
  <c r="F104" i="52"/>
  <c r="L104" i="52"/>
  <c r="E105" i="52"/>
  <c r="F105" i="52"/>
  <c r="L105" i="52"/>
  <c r="E106" i="52"/>
  <c r="F106" i="52"/>
  <c r="L106" i="52"/>
  <c r="A109" i="52"/>
  <c r="B109" i="52"/>
  <c r="C109" i="52"/>
  <c r="D109" i="52"/>
  <c r="E109" i="52"/>
  <c r="F109" i="52"/>
  <c r="G109" i="52"/>
  <c r="H109" i="52"/>
  <c r="A110" i="52"/>
  <c r="B110" i="52"/>
  <c r="C110" i="52"/>
  <c r="D110" i="52"/>
  <c r="E110" i="52"/>
  <c r="F110" i="52"/>
  <c r="G110" i="52"/>
  <c r="H110" i="52"/>
  <c r="I110" i="52"/>
  <c r="J110" i="52"/>
  <c r="K110" i="52"/>
  <c r="L110" i="52"/>
  <c r="M110" i="52"/>
  <c r="A111" i="52"/>
  <c r="B111" i="52"/>
  <c r="C111" i="52"/>
  <c r="D111" i="52"/>
  <c r="E111" i="52"/>
  <c r="F111" i="52"/>
  <c r="G111" i="52"/>
  <c r="H111" i="52"/>
  <c r="I111" i="52"/>
  <c r="J111" i="52"/>
  <c r="K111" i="52"/>
  <c r="L111" i="52"/>
  <c r="M111" i="52"/>
  <c r="A112" i="52"/>
  <c r="B112" i="52"/>
  <c r="C112" i="52"/>
  <c r="D112" i="52"/>
  <c r="E112" i="52"/>
  <c r="F112" i="52"/>
  <c r="G112" i="52"/>
  <c r="H112" i="52"/>
  <c r="I112" i="52"/>
  <c r="J112" i="52"/>
  <c r="K112" i="52"/>
  <c r="L112" i="52"/>
  <c r="M112" i="52"/>
  <c r="A113" i="52"/>
  <c r="B113" i="52"/>
  <c r="C113" i="52"/>
  <c r="D113" i="52"/>
  <c r="E113" i="52"/>
  <c r="F113" i="52"/>
  <c r="G113" i="52"/>
  <c r="H113" i="52"/>
  <c r="I113" i="52"/>
  <c r="J113" i="52"/>
  <c r="K113" i="52"/>
  <c r="L113" i="52"/>
  <c r="M113" i="52"/>
  <c r="A114" i="52"/>
  <c r="B114" i="52"/>
  <c r="C114" i="52"/>
  <c r="D114" i="52"/>
  <c r="E114" i="52"/>
  <c r="F114" i="52"/>
  <c r="G114" i="52"/>
  <c r="H114" i="52"/>
  <c r="I114" i="52"/>
  <c r="J114" i="52"/>
  <c r="K114" i="52"/>
  <c r="L114" i="52"/>
  <c r="M114" i="52"/>
  <c r="A115" i="52"/>
  <c r="B115" i="52"/>
  <c r="C115" i="52"/>
  <c r="D115" i="52"/>
  <c r="E115" i="52"/>
  <c r="F115" i="52"/>
  <c r="G115" i="52"/>
  <c r="H115" i="52"/>
  <c r="I115" i="52"/>
  <c r="J115" i="52"/>
  <c r="K115" i="52"/>
  <c r="L115" i="52"/>
  <c r="M115" i="52"/>
  <c r="A116" i="52"/>
  <c r="B116" i="52"/>
  <c r="C116" i="52"/>
  <c r="D116" i="52"/>
  <c r="E116" i="52"/>
  <c r="F116" i="52"/>
  <c r="G116" i="52"/>
  <c r="H116" i="52"/>
  <c r="I116" i="52"/>
  <c r="J116" i="52"/>
  <c r="K116" i="52"/>
  <c r="L116" i="52"/>
  <c r="M116" i="52"/>
  <c r="A117" i="52"/>
  <c r="B117" i="52"/>
  <c r="C117" i="52"/>
  <c r="D117" i="52"/>
  <c r="E117" i="52"/>
  <c r="F117" i="52"/>
  <c r="G117" i="52"/>
  <c r="H117" i="52"/>
  <c r="I117" i="52"/>
  <c r="J117" i="52"/>
  <c r="K117" i="52"/>
  <c r="L117" i="52"/>
  <c r="M117" i="52"/>
  <c r="A118" i="52"/>
  <c r="B118" i="52"/>
  <c r="C118" i="52"/>
  <c r="D118" i="52"/>
  <c r="E118" i="52"/>
  <c r="F118" i="52"/>
  <c r="G118" i="52"/>
  <c r="H118" i="52"/>
  <c r="I118" i="52"/>
  <c r="J118" i="52"/>
  <c r="K118" i="52"/>
  <c r="L118" i="52"/>
  <c r="M118" i="52"/>
  <c r="A119" i="52"/>
  <c r="B119" i="52"/>
  <c r="C119" i="52"/>
  <c r="D119" i="52"/>
  <c r="E119" i="52"/>
  <c r="F119" i="52"/>
  <c r="G119" i="52"/>
  <c r="H119" i="52"/>
  <c r="I119" i="52"/>
  <c r="J119" i="52"/>
  <c r="K119" i="52"/>
  <c r="L119" i="52"/>
  <c r="M119" i="52"/>
  <c r="A120" i="52"/>
  <c r="B120" i="52"/>
  <c r="C120" i="52"/>
  <c r="D120" i="52"/>
  <c r="E120" i="52"/>
  <c r="F120" i="52"/>
  <c r="G120" i="52"/>
  <c r="H120" i="52"/>
  <c r="I120" i="52"/>
  <c r="J120" i="52"/>
  <c r="K120" i="52"/>
  <c r="L120" i="52"/>
  <c r="M120" i="52"/>
  <c r="A121" i="52"/>
  <c r="B121" i="52"/>
  <c r="C121" i="52"/>
  <c r="D121" i="52"/>
  <c r="E121" i="52"/>
  <c r="F121" i="52"/>
  <c r="G121" i="52"/>
  <c r="H121" i="52"/>
  <c r="I121" i="52"/>
  <c r="J121" i="52"/>
  <c r="K121" i="52"/>
  <c r="L121" i="52"/>
  <c r="M121" i="52"/>
  <c r="A122" i="52"/>
  <c r="B122" i="52"/>
  <c r="C122" i="52"/>
  <c r="D122" i="52"/>
  <c r="E122" i="52"/>
  <c r="F122" i="52"/>
  <c r="G122" i="52"/>
  <c r="H122" i="52"/>
  <c r="I122" i="52"/>
  <c r="J122" i="52"/>
  <c r="K122" i="52"/>
  <c r="L122" i="52"/>
  <c r="M122" i="52"/>
  <c r="A123" i="52"/>
  <c r="B123" i="52"/>
  <c r="C123" i="52"/>
  <c r="D123" i="52"/>
  <c r="E123" i="52"/>
  <c r="F123" i="52"/>
  <c r="G123" i="52"/>
  <c r="H123" i="52"/>
  <c r="I123" i="52"/>
  <c r="J123" i="52"/>
  <c r="K123" i="52"/>
  <c r="L123" i="52"/>
  <c r="M123" i="52"/>
  <c r="A124" i="52"/>
  <c r="B124" i="52"/>
  <c r="C124" i="52"/>
  <c r="D124" i="52"/>
  <c r="E124" i="52"/>
  <c r="F124" i="52"/>
  <c r="G124" i="52"/>
  <c r="H124" i="52"/>
  <c r="I124" i="52"/>
  <c r="J124" i="52"/>
  <c r="K124" i="52"/>
  <c r="L124" i="52"/>
  <c r="M124" i="52"/>
  <c r="A125" i="52"/>
  <c r="B125" i="52"/>
  <c r="C125" i="52"/>
  <c r="D125" i="52"/>
  <c r="E125" i="52"/>
  <c r="F125" i="52"/>
  <c r="G125" i="52"/>
  <c r="H125" i="52"/>
  <c r="I125" i="52"/>
  <c r="J125" i="52"/>
  <c r="K125" i="52"/>
  <c r="L125" i="52"/>
  <c r="M125" i="52"/>
  <c r="A126" i="52"/>
  <c r="B126" i="52"/>
  <c r="C126" i="52"/>
  <c r="D126" i="52"/>
  <c r="E126" i="52"/>
  <c r="F126" i="52"/>
  <c r="G126" i="52"/>
  <c r="H126" i="52"/>
  <c r="I126" i="52"/>
  <c r="J126" i="52"/>
  <c r="K126" i="52"/>
  <c r="L126" i="52"/>
  <c r="M126" i="52"/>
  <c r="E128" i="52"/>
  <c r="E129" i="52"/>
  <c r="L129" i="52"/>
  <c r="E130" i="52"/>
  <c r="F130" i="52"/>
  <c r="L130" i="52"/>
  <c r="E131" i="52"/>
  <c r="F131" i="52"/>
  <c r="L131" i="52"/>
  <c r="E132" i="52"/>
  <c r="F132" i="52"/>
  <c r="L132" i="52"/>
  <c r="A135" i="52"/>
  <c r="B135" i="52"/>
  <c r="C135" i="52"/>
  <c r="D135" i="52"/>
  <c r="E135" i="52"/>
  <c r="F135" i="52"/>
  <c r="G135" i="52"/>
  <c r="H135" i="52"/>
  <c r="A136" i="52"/>
  <c r="B136" i="52"/>
  <c r="C136" i="52"/>
  <c r="D136" i="52"/>
  <c r="E136" i="52"/>
  <c r="F136" i="52"/>
  <c r="G136" i="52"/>
  <c r="H136" i="52"/>
  <c r="I136" i="52"/>
  <c r="J136" i="52"/>
  <c r="K136" i="52"/>
  <c r="L136" i="52"/>
  <c r="M136" i="52"/>
  <c r="A137" i="52"/>
  <c r="B137" i="52"/>
  <c r="C137" i="52"/>
  <c r="D137" i="52"/>
  <c r="E137" i="52"/>
  <c r="F137" i="52"/>
  <c r="G137" i="52"/>
  <c r="H137" i="52"/>
  <c r="I137" i="52"/>
  <c r="J137" i="52"/>
  <c r="K137" i="52"/>
  <c r="L137" i="52"/>
  <c r="M137" i="52"/>
  <c r="A138" i="52"/>
  <c r="B138" i="52"/>
  <c r="C138" i="52"/>
  <c r="D138" i="52"/>
  <c r="E138" i="52"/>
  <c r="F138" i="52"/>
  <c r="G138" i="52"/>
  <c r="H138" i="52"/>
  <c r="I138" i="52"/>
  <c r="J138" i="52"/>
  <c r="K138" i="52"/>
  <c r="L138" i="52"/>
  <c r="M138" i="52"/>
  <c r="A139" i="52"/>
  <c r="B139" i="52"/>
  <c r="C139" i="52"/>
  <c r="D139" i="52"/>
  <c r="E139" i="52"/>
  <c r="F139" i="52"/>
  <c r="G139" i="52"/>
  <c r="H139" i="52"/>
  <c r="I139" i="52"/>
  <c r="J139" i="52"/>
  <c r="K139" i="52"/>
  <c r="L139" i="52"/>
  <c r="M139" i="52"/>
  <c r="A140" i="52"/>
  <c r="B140" i="52"/>
  <c r="C140" i="52"/>
  <c r="D140" i="52"/>
  <c r="E140" i="52"/>
  <c r="F140" i="52"/>
  <c r="G140" i="52"/>
  <c r="H140" i="52"/>
  <c r="I140" i="52"/>
  <c r="J140" i="52"/>
  <c r="K140" i="52"/>
  <c r="L140" i="52"/>
  <c r="M140" i="52"/>
  <c r="A141" i="52"/>
  <c r="B141" i="52"/>
  <c r="C141" i="52"/>
  <c r="D141" i="52"/>
  <c r="E141" i="52"/>
  <c r="F141" i="52"/>
  <c r="G141" i="52"/>
  <c r="H141" i="52"/>
  <c r="I141" i="52"/>
  <c r="J141" i="52"/>
  <c r="K141" i="52"/>
  <c r="L141" i="52"/>
  <c r="M141" i="52"/>
  <c r="A142" i="52"/>
  <c r="B142" i="52"/>
  <c r="C142" i="52"/>
  <c r="D142" i="52"/>
  <c r="E142" i="52"/>
  <c r="F142" i="52"/>
  <c r="G142" i="52"/>
  <c r="H142" i="52"/>
  <c r="I142" i="52"/>
  <c r="J142" i="52"/>
  <c r="K142" i="52"/>
  <c r="L142" i="52"/>
  <c r="M142" i="52"/>
  <c r="A143" i="52"/>
  <c r="B143" i="52"/>
  <c r="C143" i="52"/>
  <c r="D143" i="52"/>
  <c r="E143" i="52"/>
  <c r="F143" i="52"/>
  <c r="G143" i="52"/>
  <c r="H143" i="52"/>
  <c r="I143" i="52"/>
  <c r="J143" i="52"/>
  <c r="K143" i="52"/>
  <c r="L143" i="52"/>
  <c r="M143" i="52"/>
  <c r="A144" i="52"/>
  <c r="B144" i="52"/>
  <c r="C144" i="52"/>
  <c r="D144" i="52"/>
  <c r="E144" i="52"/>
  <c r="F144" i="52"/>
  <c r="G144" i="52"/>
  <c r="H144" i="52"/>
  <c r="I144" i="52"/>
  <c r="J144" i="52"/>
  <c r="K144" i="52"/>
  <c r="L144" i="52"/>
  <c r="M144" i="52"/>
  <c r="A145" i="52"/>
  <c r="B145" i="52"/>
  <c r="C145" i="52"/>
  <c r="D145" i="52"/>
  <c r="E145" i="52"/>
  <c r="F145" i="52"/>
  <c r="G145" i="52"/>
  <c r="H145" i="52"/>
  <c r="I145" i="52"/>
  <c r="J145" i="52"/>
  <c r="K145" i="52"/>
  <c r="L145" i="52"/>
  <c r="M145" i="52"/>
  <c r="A146" i="52"/>
  <c r="B146" i="52"/>
  <c r="C146" i="52"/>
  <c r="D146" i="52"/>
  <c r="E146" i="52"/>
  <c r="F146" i="52"/>
  <c r="G146" i="52"/>
  <c r="H146" i="52"/>
  <c r="I146" i="52"/>
  <c r="J146" i="52"/>
  <c r="K146" i="52"/>
  <c r="L146" i="52"/>
  <c r="M146" i="52"/>
  <c r="A147" i="52"/>
  <c r="B147" i="52"/>
  <c r="C147" i="52"/>
  <c r="D147" i="52"/>
  <c r="E147" i="52"/>
  <c r="F147" i="52"/>
  <c r="G147" i="52"/>
  <c r="H147" i="52"/>
  <c r="I147" i="52"/>
  <c r="J147" i="52"/>
  <c r="K147" i="52"/>
  <c r="L147" i="52"/>
  <c r="M147" i="52"/>
  <c r="A148" i="52"/>
  <c r="B148" i="52"/>
  <c r="C148" i="52"/>
  <c r="D148" i="52"/>
  <c r="E148" i="52"/>
  <c r="F148" i="52"/>
  <c r="G148" i="52"/>
  <c r="H148" i="52"/>
  <c r="I148" i="52"/>
  <c r="J148" i="52"/>
  <c r="K148" i="52"/>
  <c r="L148" i="52"/>
  <c r="M148" i="52"/>
  <c r="A149" i="52"/>
  <c r="B149" i="52"/>
  <c r="C149" i="52"/>
  <c r="D149" i="52"/>
  <c r="E149" i="52"/>
  <c r="F149" i="52"/>
  <c r="G149" i="52"/>
  <c r="H149" i="52"/>
  <c r="I149" i="52"/>
  <c r="J149" i="52"/>
  <c r="K149" i="52"/>
  <c r="L149" i="52"/>
  <c r="M149" i="52"/>
  <c r="A150" i="52"/>
  <c r="B150" i="52"/>
  <c r="C150" i="52"/>
  <c r="D150" i="52"/>
  <c r="E150" i="52"/>
  <c r="F150" i="52"/>
  <c r="G150" i="52"/>
  <c r="H150" i="52"/>
  <c r="I150" i="52"/>
  <c r="J150" i="52"/>
  <c r="K150" i="52"/>
  <c r="L150" i="52"/>
  <c r="M150" i="52"/>
  <c r="A151" i="52"/>
  <c r="B151" i="52"/>
  <c r="C151" i="52"/>
  <c r="D151" i="52"/>
  <c r="E151" i="52"/>
  <c r="F151" i="52"/>
  <c r="G151" i="52"/>
  <c r="H151" i="52"/>
  <c r="I151" i="52"/>
  <c r="J151" i="52"/>
  <c r="K151" i="52"/>
  <c r="L151" i="52"/>
  <c r="M151" i="52"/>
  <c r="A152" i="52"/>
  <c r="B152" i="52"/>
  <c r="C152" i="52"/>
  <c r="D152" i="52"/>
  <c r="E152" i="52"/>
  <c r="F152" i="52"/>
  <c r="G152" i="52"/>
  <c r="H152" i="52"/>
  <c r="I152" i="52"/>
  <c r="J152" i="52"/>
  <c r="K152" i="52"/>
  <c r="L152" i="52"/>
  <c r="M152" i="52"/>
  <c r="E154" i="52"/>
  <c r="E155" i="52"/>
  <c r="L155" i="52"/>
  <c r="E156" i="52"/>
  <c r="F156" i="52"/>
  <c r="L156" i="52"/>
  <c r="E157" i="52"/>
  <c r="F157" i="52"/>
  <c r="L157" i="52"/>
  <c r="E158" i="52"/>
  <c r="F158" i="52"/>
  <c r="L158" i="52"/>
  <c r="A161" i="52"/>
  <c r="B161" i="52"/>
  <c r="C161" i="52"/>
  <c r="D161" i="52"/>
  <c r="E161" i="52"/>
  <c r="F161" i="52"/>
  <c r="G161" i="52"/>
  <c r="H161" i="52"/>
  <c r="A162" i="52"/>
  <c r="B162" i="52"/>
  <c r="C162" i="52"/>
  <c r="D162" i="52"/>
  <c r="E162" i="52"/>
  <c r="F162" i="52"/>
  <c r="G162" i="52"/>
  <c r="H162" i="52"/>
  <c r="I162" i="52"/>
  <c r="J162" i="52"/>
  <c r="K162" i="52"/>
  <c r="L162" i="52"/>
  <c r="M162" i="52"/>
  <c r="A163" i="52"/>
  <c r="B163" i="52"/>
  <c r="C163" i="52"/>
  <c r="D163" i="52"/>
  <c r="E163" i="52"/>
  <c r="F163" i="52"/>
  <c r="G163" i="52"/>
  <c r="H163" i="52"/>
  <c r="I163" i="52"/>
  <c r="J163" i="52"/>
  <c r="K163" i="52"/>
  <c r="L163" i="52"/>
  <c r="M163" i="52"/>
  <c r="A164" i="52"/>
  <c r="B164" i="52"/>
  <c r="C164" i="52"/>
  <c r="D164" i="52"/>
  <c r="E164" i="52"/>
  <c r="F164" i="52"/>
  <c r="G164" i="52"/>
  <c r="H164" i="52"/>
  <c r="I164" i="52"/>
  <c r="J164" i="52"/>
  <c r="K164" i="52"/>
  <c r="L164" i="52"/>
  <c r="M164" i="52"/>
  <c r="A165" i="52"/>
  <c r="B165" i="52"/>
  <c r="C165" i="52"/>
  <c r="D165" i="52"/>
  <c r="E165" i="52"/>
  <c r="F165" i="52"/>
  <c r="G165" i="52"/>
  <c r="H165" i="52"/>
  <c r="I165" i="52"/>
  <c r="J165" i="52"/>
  <c r="K165" i="52"/>
  <c r="L165" i="52"/>
  <c r="M165" i="52"/>
  <c r="A166" i="52"/>
  <c r="B166" i="52"/>
  <c r="C166" i="52"/>
  <c r="D166" i="52"/>
  <c r="E166" i="52"/>
  <c r="F166" i="52"/>
  <c r="G166" i="52"/>
  <c r="H166" i="52"/>
  <c r="I166" i="52"/>
  <c r="J166" i="52"/>
  <c r="K166" i="52"/>
  <c r="L166" i="52"/>
  <c r="M166" i="52"/>
  <c r="A167" i="52"/>
  <c r="B167" i="52"/>
  <c r="C167" i="52"/>
  <c r="D167" i="52"/>
  <c r="E167" i="52"/>
  <c r="F167" i="52"/>
  <c r="G167" i="52"/>
  <c r="H167" i="52"/>
  <c r="I167" i="52"/>
  <c r="J167" i="52"/>
  <c r="K167" i="52"/>
  <c r="L167" i="52"/>
  <c r="M167" i="52"/>
  <c r="A168" i="52"/>
  <c r="B168" i="52"/>
  <c r="C168" i="52"/>
  <c r="D168" i="52"/>
  <c r="E168" i="52"/>
  <c r="F168" i="52"/>
  <c r="G168" i="52"/>
  <c r="H168" i="52"/>
  <c r="I168" i="52"/>
  <c r="J168" i="52"/>
  <c r="K168" i="52"/>
  <c r="L168" i="52"/>
  <c r="M168" i="52"/>
  <c r="A169" i="52"/>
  <c r="B169" i="52"/>
  <c r="C169" i="52"/>
  <c r="D169" i="52"/>
  <c r="E169" i="52"/>
  <c r="F169" i="52"/>
  <c r="G169" i="52"/>
  <c r="H169" i="52"/>
  <c r="I169" i="52"/>
  <c r="J169" i="52"/>
  <c r="K169" i="52"/>
  <c r="L169" i="52"/>
  <c r="M169" i="52"/>
  <c r="A170" i="52"/>
  <c r="B170" i="52"/>
  <c r="C170" i="52"/>
  <c r="D170" i="52"/>
  <c r="E170" i="52"/>
  <c r="F170" i="52"/>
  <c r="G170" i="52"/>
  <c r="H170" i="52"/>
  <c r="I170" i="52"/>
  <c r="J170" i="52"/>
  <c r="K170" i="52"/>
  <c r="L170" i="52"/>
  <c r="M170" i="52"/>
  <c r="A171" i="52"/>
  <c r="B171" i="52"/>
  <c r="C171" i="52"/>
  <c r="D171" i="52"/>
  <c r="E171" i="52"/>
  <c r="F171" i="52"/>
  <c r="G171" i="52"/>
  <c r="H171" i="52"/>
  <c r="I171" i="52"/>
  <c r="J171" i="52"/>
  <c r="K171" i="52"/>
  <c r="L171" i="52"/>
  <c r="M171" i="52"/>
  <c r="A172" i="52"/>
  <c r="B172" i="52"/>
  <c r="C172" i="52"/>
  <c r="D172" i="52"/>
  <c r="E172" i="52"/>
  <c r="F172" i="52"/>
  <c r="G172" i="52"/>
  <c r="H172" i="52"/>
  <c r="I172" i="52"/>
  <c r="J172" i="52"/>
  <c r="K172" i="52"/>
  <c r="L172" i="52"/>
  <c r="M172" i="52"/>
  <c r="A173" i="52"/>
  <c r="B173" i="52"/>
  <c r="C173" i="52"/>
  <c r="D173" i="52"/>
  <c r="E173" i="52"/>
  <c r="F173" i="52"/>
  <c r="G173" i="52"/>
  <c r="H173" i="52"/>
  <c r="I173" i="52"/>
  <c r="J173" i="52"/>
  <c r="K173" i="52"/>
  <c r="L173" i="52"/>
  <c r="M173" i="52"/>
  <c r="A174" i="52"/>
  <c r="B174" i="52"/>
  <c r="C174" i="52"/>
  <c r="D174" i="52"/>
  <c r="E174" i="52"/>
  <c r="F174" i="52"/>
  <c r="G174" i="52"/>
  <c r="H174" i="52"/>
  <c r="I174" i="52"/>
  <c r="J174" i="52"/>
  <c r="K174" i="52"/>
  <c r="L174" i="52"/>
  <c r="M174" i="52"/>
  <c r="A175" i="52"/>
  <c r="B175" i="52"/>
  <c r="C175" i="52"/>
  <c r="D175" i="52"/>
  <c r="E175" i="52"/>
  <c r="F175" i="52"/>
  <c r="G175" i="52"/>
  <c r="H175" i="52"/>
  <c r="I175" i="52"/>
  <c r="J175" i="52"/>
  <c r="K175" i="52"/>
  <c r="L175" i="52"/>
  <c r="M175" i="52"/>
  <c r="A176" i="52"/>
  <c r="B176" i="52"/>
  <c r="C176" i="52"/>
  <c r="D176" i="52"/>
  <c r="E176" i="52"/>
  <c r="F176" i="52"/>
  <c r="G176" i="52"/>
  <c r="H176" i="52"/>
  <c r="I176" i="52"/>
  <c r="J176" i="52"/>
  <c r="K176" i="52"/>
  <c r="L176" i="52"/>
  <c r="M176" i="52"/>
  <c r="A177" i="52"/>
  <c r="B177" i="52"/>
  <c r="C177" i="52"/>
  <c r="D177" i="52"/>
  <c r="E177" i="52"/>
  <c r="F177" i="52"/>
  <c r="G177" i="52"/>
  <c r="H177" i="52"/>
  <c r="I177" i="52"/>
  <c r="J177" i="52"/>
  <c r="K177" i="52"/>
  <c r="L177" i="52"/>
  <c r="M177" i="52"/>
  <c r="A178" i="52"/>
  <c r="B178" i="52"/>
  <c r="C178" i="52"/>
  <c r="D178" i="52"/>
  <c r="E178" i="52"/>
  <c r="F178" i="52"/>
  <c r="G178" i="52"/>
  <c r="H178" i="52"/>
  <c r="I178" i="52"/>
  <c r="J178" i="52"/>
  <c r="K178" i="52"/>
  <c r="L178" i="52"/>
  <c r="M178" i="52"/>
  <c r="E180" i="52"/>
  <c r="E181" i="52"/>
  <c r="L181" i="52"/>
  <c r="E182" i="52"/>
  <c r="F182" i="52"/>
  <c r="L182" i="52"/>
  <c r="E183" i="52"/>
  <c r="F183" i="52"/>
  <c r="L183" i="52"/>
  <c r="E184" i="52"/>
  <c r="F184" i="52"/>
  <c r="L184" i="52"/>
  <c r="A187" i="52"/>
  <c r="B187" i="52"/>
  <c r="C187" i="52"/>
  <c r="D187" i="52"/>
  <c r="E187" i="52"/>
  <c r="F187" i="52"/>
  <c r="G187" i="52"/>
  <c r="H187" i="52"/>
  <c r="A188" i="52"/>
  <c r="B188" i="52"/>
  <c r="C188" i="52"/>
  <c r="D188" i="52"/>
  <c r="E188" i="52"/>
  <c r="F188" i="52"/>
  <c r="G188" i="52"/>
  <c r="H188" i="52"/>
  <c r="I188" i="52"/>
  <c r="J188" i="52"/>
  <c r="K188" i="52"/>
  <c r="L188" i="52"/>
  <c r="M188" i="52"/>
  <c r="A189" i="52"/>
  <c r="B189" i="52"/>
  <c r="C189" i="52"/>
  <c r="D189" i="52"/>
  <c r="E189" i="52"/>
  <c r="F189" i="52"/>
  <c r="G189" i="52"/>
  <c r="H189" i="52"/>
  <c r="I189" i="52"/>
  <c r="J189" i="52"/>
  <c r="K189" i="52"/>
  <c r="L189" i="52"/>
  <c r="M189" i="52"/>
  <c r="A190" i="52"/>
  <c r="B190" i="52"/>
  <c r="C190" i="52"/>
  <c r="D190" i="52"/>
  <c r="E190" i="52"/>
  <c r="F190" i="52"/>
  <c r="G190" i="52"/>
  <c r="H190" i="52"/>
  <c r="I190" i="52"/>
  <c r="J190" i="52"/>
  <c r="K190" i="52"/>
  <c r="L190" i="52"/>
  <c r="M190" i="52"/>
  <c r="A191" i="52"/>
  <c r="B191" i="52"/>
  <c r="C191" i="52"/>
  <c r="D191" i="52"/>
  <c r="E191" i="52"/>
  <c r="F191" i="52"/>
  <c r="G191" i="52"/>
  <c r="H191" i="52"/>
  <c r="I191" i="52"/>
  <c r="J191" i="52"/>
  <c r="K191" i="52"/>
  <c r="L191" i="52"/>
  <c r="M191" i="52"/>
  <c r="A192" i="52"/>
  <c r="B192" i="52"/>
  <c r="C192" i="52"/>
  <c r="D192" i="52"/>
  <c r="E192" i="52"/>
  <c r="F192" i="52"/>
  <c r="G192" i="52"/>
  <c r="H192" i="52"/>
  <c r="I192" i="52"/>
  <c r="J192" i="52"/>
  <c r="K192" i="52"/>
  <c r="L192" i="52"/>
  <c r="M192" i="52"/>
  <c r="A193" i="52"/>
  <c r="B193" i="52"/>
  <c r="C193" i="52"/>
  <c r="D193" i="52"/>
  <c r="E193" i="52"/>
  <c r="F193" i="52"/>
  <c r="G193" i="52"/>
  <c r="H193" i="52"/>
  <c r="I193" i="52"/>
  <c r="J193" i="52"/>
  <c r="K193" i="52"/>
  <c r="L193" i="52"/>
  <c r="M193" i="52"/>
  <c r="A194" i="52"/>
  <c r="B194" i="52"/>
  <c r="C194" i="52"/>
  <c r="D194" i="52"/>
  <c r="E194" i="52"/>
  <c r="F194" i="52"/>
  <c r="G194" i="52"/>
  <c r="H194" i="52"/>
  <c r="I194" i="52"/>
  <c r="J194" i="52"/>
  <c r="K194" i="52"/>
  <c r="L194" i="52"/>
  <c r="M194" i="52"/>
  <c r="A195" i="52"/>
  <c r="B195" i="52"/>
  <c r="C195" i="52"/>
  <c r="D195" i="52"/>
  <c r="E195" i="52"/>
  <c r="F195" i="52"/>
  <c r="G195" i="52"/>
  <c r="H195" i="52"/>
  <c r="I195" i="52"/>
  <c r="J195" i="52"/>
  <c r="K195" i="52"/>
  <c r="L195" i="52"/>
  <c r="M195" i="52"/>
  <c r="A196" i="52"/>
  <c r="B196" i="52"/>
  <c r="C196" i="52"/>
  <c r="D196" i="52"/>
  <c r="E196" i="52"/>
  <c r="F196" i="52"/>
  <c r="G196" i="52"/>
  <c r="H196" i="52"/>
  <c r="I196" i="52"/>
  <c r="J196" i="52"/>
  <c r="K196" i="52"/>
  <c r="L196" i="52"/>
  <c r="M196" i="52"/>
  <c r="A197" i="52"/>
  <c r="B197" i="52"/>
  <c r="C197" i="52"/>
  <c r="D197" i="52"/>
  <c r="E197" i="52"/>
  <c r="F197" i="52"/>
  <c r="G197" i="52"/>
  <c r="H197" i="52"/>
  <c r="I197" i="52"/>
  <c r="J197" i="52"/>
  <c r="K197" i="52"/>
  <c r="L197" i="52"/>
  <c r="M197" i="52"/>
  <c r="A198" i="52"/>
  <c r="B198" i="52"/>
  <c r="C198" i="52"/>
  <c r="D198" i="52"/>
  <c r="E198" i="52"/>
  <c r="F198" i="52"/>
  <c r="G198" i="52"/>
  <c r="H198" i="52"/>
  <c r="I198" i="52"/>
  <c r="J198" i="52"/>
  <c r="K198" i="52"/>
  <c r="L198" i="52"/>
  <c r="M198" i="52"/>
  <c r="A199" i="52"/>
  <c r="B199" i="52"/>
  <c r="C199" i="52"/>
  <c r="D199" i="52"/>
  <c r="E199" i="52"/>
  <c r="F199" i="52"/>
  <c r="G199" i="52"/>
  <c r="H199" i="52"/>
  <c r="I199" i="52"/>
  <c r="J199" i="52"/>
  <c r="K199" i="52"/>
  <c r="L199" i="52"/>
  <c r="M199" i="52"/>
  <c r="A200" i="52"/>
  <c r="B200" i="52"/>
  <c r="C200" i="52"/>
  <c r="D200" i="52"/>
  <c r="E200" i="52"/>
  <c r="F200" i="52"/>
  <c r="G200" i="52"/>
  <c r="H200" i="52"/>
  <c r="I200" i="52"/>
  <c r="J200" i="52"/>
  <c r="K200" i="52"/>
  <c r="L200" i="52"/>
  <c r="M200" i="52"/>
  <c r="A201" i="52"/>
  <c r="B201" i="52"/>
  <c r="C201" i="52"/>
  <c r="D201" i="52"/>
  <c r="E201" i="52"/>
  <c r="F201" i="52"/>
  <c r="G201" i="52"/>
  <c r="H201" i="52"/>
  <c r="I201" i="52"/>
  <c r="J201" i="52"/>
  <c r="K201" i="52"/>
  <c r="L201" i="52"/>
  <c r="M201" i="52"/>
  <c r="A202" i="52"/>
  <c r="B202" i="52"/>
  <c r="C202" i="52"/>
  <c r="D202" i="52"/>
  <c r="E202" i="52"/>
  <c r="F202" i="52"/>
  <c r="G202" i="52"/>
  <c r="H202" i="52"/>
  <c r="I202" i="52"/>
  <c r="J202" i="52"/>
  <c r="K202" i="52"/>
  <c r="L202" i="52"/>
  <c r="M202" i="52"/>
  <c r="A203" i="52"/>
  <c r="B203" i="52"/>
  <c r="C203" i="52"/>
  <c r="D203" i="52"/>
  <c r="E203" i="52"/>
  <c r="F203" i="52"/>
  <c r="G203" i="52"/>
  <c r="H203" i="52"/>
  <c r="I203" i="52"/>
  <c r="J203" i="52"/>
  <c r="K203" i="52"/>
  <c r="L203" i="52"/>
  <c r="M203" i="52"/>
  <c r="A204" i="52"/>
  <c r="B204" i="52"/>
  <c r="C204" i="52"/>
  <c r="D204" i="52"/>
  <c r="E204" i="52"/>
  <c r="F204" i="52"/>
  <c r="G204" i="52"/>
  <c r="H204" i="52"/>
  <c r="I204" i="52"/>
  <c r="J204" i="52"/>
  <c r="K204" i="52"/>
  <c r="L204" i="52"/>
  <c r="M204" i="52"/>
  <c r="E206" i="52"/>
  <c r="E207" i="52"/>
  <c r="L207" i="52"/>
  <c r="E208" i="52"/>
  <c r="F208" i="52"/>
  <c r="L208" i="52"/>
  <c r="E209" i="52"/>
  <c r="F209" i="52"/>
  <c r="L209" i="52"/>
  <c r="E210" i="52"/>
  <c r="F210" i="52"/>
  <c r="L210" i="52"/>
  <c r="A5" i="53"/>
  <c r="B5" i="53"/>
  <c r="C5" i="53"/>
  <c r="D5" i="53"/>
  <c r="E5" i="53"/>
  <c r="F5" i="53"/>
  <c r="G5" i="53"/>
  <c r="H5" i="53"/>
  <c r="A6" i="53"/>
  <c r="B6" i="53"/>
  <c r="C6" i="53"/>
  <c r="D6" i="53"/>
  <c r="E6" i="53"/>
  <c r="F6" i="53"/>
  <c r="G6" i="53"/>
  <c r="H6" i="53"/>
  <c r="I6" i="53"/>
  <c r="J6" i="53"/>
  <c r="K6" i="53"/>
  <c r="L6" i="53"/>
  <c r="M6" i="53"/>
  <c r="A7" i="53"/>
  <c r="B7" i="53"/>
  <c r="C7" i="53"/>
  <c r="D7" i="53"/>
  <c r="E7" i="53"/>
  <c r="F7" i="53"/>
  <c r="G7" i="53"/>
  <c r="H7" i="53"/>
  <c r="I7" i="53"/>
  <c r="J7" i="53"/>
  <c r="K7" i="53"/>
  <c r="L7" i="53"/>
  <c r="M7" i="53"/>
  <c r="A8" i="53"/>
  <c r="B8" i="53"/>
  <c r="C8" i="53"/>
  <c r="D8" i="53"/>
  <c r="E8" i="53"/>
  <c r="F8" i="53"/>
  <c r="G8" i="53"/>
  <c r="H8" i="53"/>
  <c r="I8" i="53"/>
  <c r="J8" i="53"/>
  <c r="K8" i="53"/>
  <c r="L8" i="53"/>
  <c r="M8" i="53"/>
  <c r="Q8" i="53"/>
  <c r="A9" i="53"/>
  <c r="B9" i="53"/>
  <c r="C9" i="53"/>
  <c r="D9" i="53"/>
  <c r="E9" i="53"/>
  <c r="F9" i="53"/>
  <c r="G9" i="53"/>
  <c r="H9" i="53"/>
  <c r="I9" i="53"/>
  <c r="J9" i="53"/>
  <c r="K9" i="53"/>
  <c r="L9" i="53"/>
  <c r="M9" i="53"/>
  <c r="Q9" i="53"/>
  <c r="A10" i="53"/>
  <c r="B10" i="53"/>
  <c r="C10" i="53"/>
  <c r="D10" i="53"/>
  <c r="E10" i="53"/>
  <c r="F10" i="53"/>
  <c r="G10" i="53"/>
  <c r="H10" i="53"/>
  <c r="I10" i="53"/>
  <c r="J10" i="53"/>
  <c r="K10" i="53"/>
  <c r="L10" i="53"/>
  <c r="M10" i="53"/>
  <c r="Q10" i="53"/>
  <c r="A11" i="53"/>
  <c r="B11" i="53"/>
  <c r="C11" i="53"/>
  <c r="D11" i="53"/>
  <c r="E11" i="53"/>
  <c r="F11" i="53"/>
  <c r="G11" i="53"/>
  <c r="H11" i="53"/>
  <c r="I11" i="53"/>
  <c r="J11" i="53"/>
  <c r="K11" i="53"/>
  <c r="L11" i="53"/>
  <c r="M11" i="53"/>
  <c r="A12" i="53"/>
  <c r="B12" i="53"/>
  <c r="C12" i="53"/>
  <c r="D12" i="53"/>
  <c r="E12" i="53"/>
  <c r="F12" i="53"/>
  <c r="G12" i="53"/>
  <c r="H12" i="53"/>
  <c r="I12" i="53"/>
  <c r="J12" i="53"/>
  <c r="K12" i="53"/>
  <c r="L12" i="53"/>
  <c r="M12" i="53"/>
  <c r="A13" i="53"/>
  <c r="B13" i="53"/>
  <c r="C13" i="53"/>
  <c r="D13" i="53"/>
  <c r="E13" i="53"/>
  <c r="F13" i="53"/>
  <c r="G13" i="53"/>
  <c r="H13" i="53"/>
  <c r="I13" i="53"/>
  <c r="J13" i="53"/>
  <c r="K13" i="53"/>
  <c r="L13" i="53"/>
  <c r="M13" i="53"/>
  <c r="P13" i="53"/>
  <c r="A14" i="53"/>
  <c r="B14" i="53"/>
  <c r="C14" i="53"/>
  <c r="D14" i="53"/>
  <c r="E14" i="53"/>
  <c r="F14" i="53"/>
  <c r="G14" i="53"/>
  <c r="H14" i="53"/>
  <c r="I14" i="53"/>
  <c r="J14" i="53"/>
  <c r="K14" i="53"/>
  <c r="L14" i="53"/>
  <c r="M14" i="53"/>
  <c r="A15" i="53"/>
  <c r="B15" i="53"/>
  <c r="C15" i="53"/>
  <c r="D15" i="53"/>
  <c r="E15" i="53"/>
  <c r="F15" i="53"/>
  <c r="G15" i="53"/>
  <c r="H15" i="53"/>
  <c r="I15" i="53"/>
  <c r="J15" i="53"/>
  <c r="K15" i="53"/>
  <c r="L15" i="53"/>
  <c r="M15" i="53"/>
  <c r="A16" i="53"/>
  <c r="B16" i="53"/>
  <c r="C16" i="53"/>
  <c r="D16" i="53"/>
  <c r="E16" i="53"/>
  <c r="F16" i="53"/>
  <c r="G16" i="53"/>
  <c r="H16" i="53"/>
  <c r="I16" i="53"/>
  <c r="J16" i="53"/>
  <c r="K16" i="53"/>
  <c r="L16" i="53"/>
  <c r="M16" i="53"/>
  <c r="A17" i="53"/>
  <c r="B17" i="53"/>
  <c r="C17" i="53"/>
  <c r="D17" i="53"/>
  <c r="E17" i="53"/>
  <c r="F17" i="53"/>
  <c r="G17" i="53"/>
  <c r="H17" i="53"/>
  <c r="I17" i="53"/>
  <c r="J17" i="53"/>
  <c r="K17" i="53"/>
  <c r="L17" i="53"/>
  <c r="M17" i="53"/>
  <c r="A18" i="53"/>
  <c r="B18" i="53"/>
  <c r="C18" i="53"/>
  <c r="D18" i="53"/>
  <c r="E18" i="53"/>
  <c r="F18" i="53"/>
  <c r="G18" i="53"/>
  <c r="H18" i="53"/>
  <c r="I18" i="53"/>
  <c r="J18" i="53"/>
  <c r="K18" i="53"/>
  <c r="L18" i="53"/>
  <c r="M18" i="53"/>
  <c r="A19" i="53"/>
  <c r="B19" i="53"/>
  <c r="C19" i="53"/>
  <c r="D19" i="53"/>
  <c r="E19" i="53"/>
  <c r="F19" i="53"/>
  <c r="G19" i="53"/>
  <c r="H19" i="53"/>
  <c r="I19" i="53"/>
  <c r="J19" i="53"/>
  <c r="K19" i="53"/>
  <c r="L19" i="53"/>
  <c r="M19" i="53"/>
  <c r="A20" i="53"/>
  <c r="B20" i="53"/>
  <c r="C20" i="53"/>
  <c r="D20" i="53"/>
  <c r="E20" i="53"/>
  <c r="F20" i="53"/>
  <c r="G20" i="53"/>
  <c r="H20" i="53"/>
  <c r="I20" i="53"/>
  <c r="J20" i="53"/>
  <c r="K20" i="53"/>
  <c r="L20" i="53"/>
  <c r="M20" i="53"/>
  <c r="A21" i="53"/>
  <c r="B21" i="53"/>
  <c r="C21" i="53"/>
  <c r="D21" i="53"/>
  <c r="E21" i="53"/>
  <c r="F21" i="53"/>
  <c r="G21" i="53"/>
  <c r="H21" i="53"/>
  <c r="I21" i="53"/>
  <c r="J21" i="53"/>
  <c r="K21" i="53"/>
  <c r="L21" i="53"/>
  <c r="M21" i="53"/>
  <c r="A22" i="53"/>
  <c r="B22" i="53"/>
  <c r="C22" i="53"/>
  <c r="D22" i="53"/>
  <c r="E22" i="53"/>
  <c r="F22" i="53"/>
  <c r="G22" i="53"/>
  <c r="H22" i="53"/>
  <c r="I22" i="53"/>
  <c r="J22" i="53"/>
  <c r="K22" i="53"/>
  <c r="L22" i="53"/>
  <c r="M22" i="53"/>
  <c r="E24" i="53"/>
  <c r="E25" i="53"/>
  <c r="L25" i="53"/>
  <c r="E26" i="53"/>
  <c r="F26" i="53"/>
  <c r="L26" i="53"/>
  <c r="E27" i="53"/>
  <c r="F27" i="53"/>
  <c r="L27" i="53"/>
  <c r="E28" i="53"/>
  <c r="F28" i="53"/>
  <c r="L28" i="53"/>
  <c r="A31" i="53"/>
  <c r="B31" i="53"/>
  <c r="C31" i="53"/>
  <c r="D31" i="53"/>
  <c r="E31" i="53"/>
  <c r="F31" i="53"/>
  <c r="G31" i="53"/>
  <c r="H31" i="53"/>
  <c r="A32" i="53"/>
  <c r="B32" i="53"/>
  <c r="C32" i="53"/>
  <c r="D32" i="53"/>
  <c r="E32" i="53"/>
  <c r="F32" i="53"/>
  <c r="G32" i="53"/>
  <c r="H32" i="53"/>
  <c r="I32" i="53"/>
  <c r="J32" i="53"/>
  <c r="K32" i="53"/>
  <c r="L32" i="53"/>
  <c r="M32" i="53"/>
  <c r="A33" i="53"/>
  <c r="B33" i="53"/>
  <c r="C33" i="53"/>
  <c r="D33" i="53"/>
  <c r="E33" i="53"/>
  <c r="F33" i="53"/>
  <c r="G33" i="53"/>
  <c r="H33" i="53"/>
  <c r="I33" i="53"/>
  <c r="J33" i="53"/>
  <c r="K33" i="53"/>
  <c r="L33" i="53"/>
  <c r="M33" i="53"/>
  <c r="A34" i="53"/>
  <c r="B34" i="53"/>
  <c r="C34" i="53"/>
  <c r="D34" i="53"/>
  <c r="E34" i="53"/>
  <c r="F34" i="53"/>
  <c r="G34" i="53"/>
  <c r="H34" i="53"/>
  <c r="I34" i="53"/>
  <c r="J34" i="53"/>
  <c r="K34" i="53"/>
  <c r="L34" i="53"/>
  <c r="M34" i="53"/>
  <c r="A35" i="53"/>
  <c r="B35" i="53"/>
  <c r="C35" i="53"/>
  <c r="D35" i="53"/>
  <c r="E35" i="53"/>
  <c r="F35" i="53"/>
  <c r="G35" i="53"/>
  <c r="H35" i="53"/>
  <c r="I35" i="53"/>
  <c r="J35" i="53"/>
  <c r="K35" i="53"/>
  <c r="L35" i="53"/>
  <c r="M35" i="53"/>
  <c r="A36" i="53"/>
  <c r="B36" i="53"/>
  <c r="C36" i="53"/>
  <c r="D36" i="53"/>
  <c r="E36" i="53"/>
  <c r="F36" i="53"/>
  <c r="G36" i="53"/>
  <c r="H36" i="53"/>
  <c r="I36" i="53"/>
  <c r="J36" i="53"/>
  <c r="K36" i="53"/>
  <c r="L36" i="53"/>
  <c r="M36" i="53"/>
  <c r="A37" i="53"/>
  <c r="B37" i="53"/>
  <c r="C37" i="53"/>
  <c r="D37" i="53"/>
  <c r="E37" i="53"/>
  <c r="F37" i="53"/>
  <c r="G37" i="53"/>
  <c r="H37" i="53"/>
  <c r="I37" i="53"/>
  <c r="J37" i="53"/>
  <c r="K37" i="53"/>
  <c r="L37" i="53"/>
  <c r="M37" i="53"/>
  <c r="A38" i="53"/>
  <c r="B38" i="53"/>
  <c r="C38" i="53"/>
  <c r="D38" i="53"/>
  <c r="E38" i="53"/>
  <c r="F38" i="53"/>
  <c r="G38" i="53"/>
  <c r="H38" i="53"/>
  <c r="I38" i="53"/>
  <c r="J38" i="53"/>
  <c r="K38" i="53"/>
  <c r="L38" i="53"/>
  <c r="M38" i="53"/>
  <c r="A39" i="53"/>
  <c r="B39" i="53"/>
  <c r="C39" i="53"/>
  <c r="D39" i="53"/>
  <c r="E39" i="53"/>
  <c r="F39" i="53"/>
  <c r="G39" i="53"/>
  <c r="H39" i="53"/>
  <c r="I39" i="53"/>
  <c r="J39" i="53"/>
  <c r="K39" i="53"/>
  <c r="L39" i="53"/>
  <c r="M39" i="53"/>
  <c r="A40" i="53"/>
  <c r="B40" i="53"/>
  <c r="C40" i="53"/>
  <c r="D40" i="53"/>
  <c r="E40" i="53"/>
  <c r="F40" i="53"/>
  <c r="G40" i="53"/>
  <c r="H40" i="53"/>
  <c r="I40" i="53"/>
  <c r="J40" i="53"/>
  <c r="K40" i="53"/>
  <c r="L40" i="53"/>
  <c r="M40" i="53"/>
  <c r="A41" i="53"/>
  <c r="B41" i="53"/>
  <c r="C41" i="53"/>
  <c r="D41" i="53"/>
  <c r="E41" i="53"/>
  <c r="F41" i="53"/>
  <c r="G41" i="53"/>
  <c r="H41" i="53"/>
  <c r="I41" i="53"/>
  <c r="J41" i="53"/>
  <c r="K41" i="53"/>
  <c r="L41" i="53"/>
  <c r="M41" i="53"/>
  <c r="A42" i="53"/>
  <c r="B42" i="53"/>
  <c r="C42" i="53"/>
  <c r="D42" i="53"/>
  <c r="E42" i="53"/>
  <c r="F42" i="53"/>
  <c r="G42" i="53"/>
  <c r="H42" i="53"/>
  <c r="I42" i="53"/>
  <c r="J42" i="53"/>
  <c r="K42" i="53"/>
  <c r="L42" i="53"/>
  <c r="M42" i="53"/>
  <c r="A43" i="53"/>
  <c r="B43" i="53"/>
  <c r="C43" i="53"/>
  <c r="D43" i="53"/>
  <c r="E43" i="53"/>
  <c r="F43" i="53"/>
  <c r="G43" i="53"/>
  <c r="H43" i="53"/>
  <c r="I43" i="53"/>
  <c r="J43" i="53"/>
  <c r="K43" i="53"/>
  <c r="L43" i="53"/>
  <c r="M43" i="53"/>
  <c r="A44" i="53"/>
  <c r="B44" i="53"/>
  <c r="C44" i="53"/>
  <c r="D44" i="53"/>
  <c r="E44" i="53"/>
  <c r="F44" i="53"/>
  <c r="G44" i="53"/>
  <c r="H44" i="53"/>
  <c r="I44" i="53"/>
  <c r="J44" i="53"/>
  <c r="K44" i="53"/>
  <c r="L44" i="53"/>
  <c r="M44" i="53"/>
  <c r="A45" i="53"/>
  <c r="B45" i="53"/>
  <c r="C45" i="53"/>
  <c r="D45" i="53"/>
  <c r="E45" i="53"/>
  <c r="F45" i="53"/>
  <c r="G45" i="53"/>
  <c r="H45" i="53"/>
  <c r="I45" i="53"/>
  <c r="J45" i="53"/>
  <c r="K45" i="53"/>
  <c r="L45" i="53"/>
  <c r="M45" i="53"/>
  <c r="A46" i="53"/>
  <c r="B46" i="53"/>
  <c r="C46" i="53"/>
  <c r="D46" i="53"/>
  <c r="E46" i="53"/>
  <c r="F46" i="53"/>
  <c r="G46" i="53"/>
  <c r="H46" i="53"/>
  <c r="I46" i="53"/>
  <c r="J46" i="53"/>
  <c r="K46" i="53"/>
  <c r="L46" i="53"/>
  <c r="M46" i="53"/>
  <c r="A47" i="53"/>
  <c r="B47" i="53"/>
  <c r="C47" i="53"/>
  <c r="D47" i="53"/>
  <c r="E47" i="53"/>
  <c r="F47" i="53"/>
  <c r="G47" i="53"/>
  <c r="H47" i="53"/>
  <c r="I47" i="53"/>
  <c r="J47" i="53"/>
  <c r="K47" i="53"/>
  <c r="L47" i="53"/>
  <c r="M47" i="53"/>
  <c r="A48" i="53"/>
  <c r="B48" i="53"/>
  <c r="C48" i="53"/>
  <c r="D48" i="53"/>
  <c r="E48" i="53"/>
  <c r="F48" i="53"/>
  <c r="G48" i="53"/>
  <c r="H48" i="53"/>
  <c r="I48" i="53"/>
  <c r="J48" i="53"/>
  <c r="K48" i="53"/>
  <c r="L48" i="53"/>
  <c r="M48" i="53"/>
  <c r="E50" i="53"/>
  <c r="E51" i="53"/>
  <c r="L51" i="53"/>
  <c r="E52" i="53"/>
  <c r="F52" i="53"/>
  <c r="L52" i="53"/>
  <c r="E53" i="53"/>
  <c r="F53" i="53"/>
  <c r="L53" i="53"/>
  <c r="E54" i="53"/>
  <c r="F54" i="53"/>
  <c r="L54" i="53"/>
  <c r="A57" i="53"/>
  <c r="B57" i="53"/>
  <c r="C57" i="53"/>
  <c r="D57" i="53"/>
  <c r="E57" i="53"/>
  <c r="F57" i="53"/>
  <c r="G57" i="53"/>
  <c r="H57" i="53"/>
  <c r="A58" i="53"/>
  <c r="B58" i="53"/>
  <c r="C58" i="53"/>
  <c r="D58" i="53"/>
  <c r="E58" i="53"/>
  <c r="F58" i="53"/>
  <c r="G58" i="53"/>
  <c r="H58" i="53"/>
  <c r="I58" i="53"/>
  <c r="J58" i="53"/>
  <c r="K58" i="53"/>
  <c r="L58" i="53"/>
  <c r="M58" i="53"/>
  <c r="A59" i="53"/>
  <c r="B59" i="53"/>
  <c r="C59" i="53"/>
  <c r="D59" i="53"/>
  <c r="E59" i="53"/>
  <c r="F59" i="53"/>
  <c r="G59" i="53"/>
  <c r="H59" i="53"/>
  <c r="I59" i="53"/>
  <c r="J59" i="53"/>
  <c r="K59" i="53"/>
  <c r="L59" i="53"/>
  <c r="M59" i="53"/>
  <c r="A60" i="53"/>
  <c r="B60" i="53"/>
  <c r="C60" i="53"/>
  <c r="D60" i="53"/>
  <c r="E60" i="53"/>
  <c r="F60" i="53"/>
  <c r="G60" i="53"/>
  <c r="H60" i="53"/>
  <c r="I60" i="53"/>
  <c r="J60" i="53"/>
  <c r="K60" i="53"/>
  <c r="L60" i="53"/>
  <c r="M60" i="53"/>
  <c r="A61" i="53"/>
  <c r="B61" i="53"/>
  <c r="C61" i="53"/>
  <c r="D61" i="53"/>
  <c r="E61" i="53"/>
  <c r="F61" i="53"/>
  <c r="G61" i="53"/>
  <c r="H61" i="53"/>
  <c r="I61" i="53"/>
  <c r="J61" i="53"/>
  <c r="K61" i="53"/>
  <c r="L61" i="53"/>
  <c r="M61" i="53"/>
  <c r="A62" i="53"/>
  <c r="B62" i="53"/>
  <c r="C62" i="53"/>
  <c r="D62" i="53"/>
  <c r="E62" i="53"/>
  <c r="F62" i="53"/>
  <c r="G62" i="53"/>
  <c r="H62" i="53"/>
  <c r="I62" i="53"/>
  <c r="J62" i="53"/>
  <c r="K62" i="53"/>
  <c r="L62" i="53"/>
  <c r="M62" i="53"/>
  <c r="A63" i="53"/>
  <c r="B63" i="53"/>
  <c r="C63" i="53"/>
  <c r="D63" i="53"/>
  <c r="E63" i="53"/>
  <c r="F63" i="53"/>
  <c r="G63" i="53"/>
  <c r="H63" i="53"/>
  <c r="I63" i="53"/>
  <c r="J63" i="53"/>
  <c r="K63" i="53"/>
  <c r="L63" i="53"/>
  <c r="M63" i="53"/>
  <c r="A64" i="53"/>
  <c r="B64" i="53"/>
  <c r="C64" i="53"/>
  <c r="D64" i="53"/>
  <c r="E64" i="53"/>
  <c r="F64" i="53"/>
  <c r="G64" i="53"/>
  <c r="H64" i="53"/>
  <c r="I64" i="53"/>
  <c r="J64" i="53"/>
  <c r="K64" i="53"/>
  <c r="L64" i="53"/>
  <c r="M64" i="53"/>
  <c r="A65" i="53"/>
  <c r="B65" i="53"/>
  <c r="C65" i="53"/>
  <c r="D65" i="53"/>
  <c r="E65" i="53"/>
  <c r="F65" i="53"/>
  <c r="G65" i="53"/>
  <c r="H65" i="53"/>
  <c r="I65" i="53"/>
  <c r="J65" i="53"/>
  <c r="K65" i="53"/>
  <c r="L65" i="53"/>
  <c r="M65" i="53"/>
  <c r="A66" i="53"/>
  <c r="B66" i="53"/>
  <c r="C66" i="53"/>
  <c r="D66" i="53"/>
  <c r="E66" i="53"/>
  <c r="F66" i="53"/>
  <c r="G66" i="53"/>
  <c r="H66" i="53"/>
  <c r="I66" i="53"/>
  <c r="J66" i="53"/>
  <c r="K66" i="53"/>
  <c r="L66" i="53"/>
  <c r="M66" i="53"/>
  <c r="A67" i="53"/>
  <c r="B67" i="53"/>
  <c r="C67" i="53"/>
  <c r="D67" i="53"/>
  <c r="E67" i="53"/>
  <c r="F67" i="53"/>
  <c r="G67" i="53"/>
  <c r="H67" i="53"/>
  <c r="I67" i="53"/>
  <c r="J67" i="53"/>
  <c r="K67" i="53"/>
  <c r="L67" i="53"/>
  <c r="M67" i="53"/>
  <c r="A68" i="53"/>
  <c r="B68" i="53"/>
  <c r="C68" i="53"/>
  <c r="D68" i="53"/>
  <c r="E68" i="53"/>
  <c r="F68" i="53"/>
  <c r="G68" i="53"/>
  <c r="H68" i="53"/>
  <c r="I68" i="53"/>
  <c r="J68" i="53"/>
  <c r="K68" i="53"/>
  <c r="L68" i="53"/>
  <c r="M68" i="53"/>
  <c r="A69" i="53"/>
  <c r="B69" i="53"/>
  <c r="C69" i="53"/>
  <c r="D69" i="53"/>
  <c r="E69" i="53"/>
  <c r="F69" i="53"/>
  <c r="G69" i="53"/>
  <c r="H69" i="53"/>
  <c r="I69" i="53"/>
  <c r="J69" i="53"/>
  <c r="K69" i="53"/>
  <c r="L69" i="53"/>
  <c r="M69" i="53"/>
  <c r="A70" i="53"/>
  <c r="B70" i="53"/>
  <c r="C70" i="53"/>
  <c r="D70" i="53"/>
  <c r="E70" i="53"/>
  <c r="F70" i="53"/>
  <c r="G70" i="53"/>
  <c r="H70" i="53"/>
  <c r="I70" i="53"/>
  <c r="J70" i="53"/>
  <c r="K70" i="53"/>
  <c r="L70" i="53"/>
  <c r="M70" i="53"/>
  <c r="A71" i="53"/>
  <c r="B71" i="53"/>
  <c r="C71" i="53"/>
  <c r="D71" i="53"/>
  <c r="E71" i="53"/>
  <c r="F71" i="53"/>
  <c r="G71" i="53"/>
  <c r="H71" i="53"/>
  <c r="I71" i="53"/>
  <c r="J71" i="53"/>
  <c r="K71" i="53"/>
  <c r="L71" i="53"/>
  <c r="M71" i="53"/>
  <c r="A72" i="53"/>
  <c r="B72" i="53"/>
  <c r="C72" i="53"/>
  <c r="D72" i="53"/>
  <c r="E72" i="53"/>
  <c r="F72" i="53"/>
  <c r="G72" i="53"/>
  <c r="H72" i="53"/>
  <c r="I72" i="53"/>
  <c r="J72" i="53"/>
  <c r="K72" i="53"/>
  <c r="L72" i="53"/>
  <c r="M72" i="53"/>
  <c r="A73" i="53"/>
  <c r="B73" i="53"/>
  <c r="C73" i="53"/>
  <c r="D73" i="53"/>
  <c r="E73" i="53"/>
  <c r="F73" i="53"/>
  <c r="G73" i="53"/>
  <c r="H73" i="53"/>
  <c r="I73" i="53"/>
  <c r="J73" i="53"/>
  <c r="K73" i="53"/>
  <c r="L73" i="53"/>
  <c r="M73" i="53"/>
  <c r="A74" i="53"/>
  <c r="B74" i="53"/>
  <c r="C74" i="53"/>
  <c r="D74" i="53"/>
  <c r="E74" i="53"/>
  <c r="F74" i="53"/>
  <c r="G74" i="53"/>
  <c r="H74" i="53"/>
  <c r="I74" i="53"/>
  <c r="J74" i="53"/>
  <c r="K74" i="53"/>
  <c r="L74" i="53"/>
  <c r="M74" i="53"/>
  <c r="E76" i="53"/>
  <c r="E77" i="53"/>
  <c r="L77" i="53"/>
  <c r="E78" i="53"/>
  <c r="F78" i="53"/>
  <c r="L78" i="53"/>
  <c r="E79" i="53"/>
  <c r="F79" i="53"/>
  <c r="L79" i="53"/>
  <c r="E80" i="53"/>
  <c r="F80" i="53"/>
  <c r="L80" i="53"/>
  <c r="A83" i="53"/>
  <c r="B83" i="53"/>
  <c r="C83" i="53"/>
  <c r="D83" i="53"/>
  <c r="E83" i="53"/>
  <c r="F83" i="53"/>
  <c r="G83" i="53"/>
  <c r="H83" i="53"/>
  <c r="A84" i="53"/>
  <c r="B84" i="53"/>
  <c r="C84" i="53"/>
  <c r="D84" i="53"/>
  <c r="E84" i="53"/>
  <c r="F84" i="53"/>
  <c r="G84" i="53"/>
  <c r="H84" i="53"/>
  <c r="I84" i="53"/>
  <c r="J84" i="53"/>
  <c r="K84" i="53"/>
  <c r="L84" i="53"/>
  <c r="M84" i="53"/>
  <c r="A85" i="53"/>
  <c r="B85" i="53"/>
  <c r="C85" i="53"/>
  <c r="D85" i="53"/>
  <c r="E85" i="53"/>
  <c r="F85" i="53"/>
  <c r="G85" i="53"/>
  <c r="H85" i="53"/>
  <c r="I85" i="53"/>
  <c r="J85" i="53"/>
  <c r="K85" i="53"/>
  <c r="L85" i="53"/>
  <c r="M85" i="53"/>
  <c r="A86" i="53"/>
  <c r="B86" i="53"/>
  <c r="C86" i="53"/>
  <c r="D86" i="53"/>
  <c r="E86" i="53"/>
  <c r="F86" i="53"/>
  <c r="G86" i="53"/>
  <c r="H86" i="53"/>
  <c r="I86" i="53"/>
  <c r="J86" i="53"/>
  <c r="K86" i="53"/>
  <c r="L86" i="53"/>
  <c r="M86" i="53"/>
  <c r="A87" i="53"/>
  <c r="B87" i="53"/>
  <c r="C87" i="53"/>
  <c r="D87" i="53"/>
  <c r="E87" i="53"/>
  <c r="F87" i="53"/>
  <c r="G87" i="53"/>
  <c r="H87" i="53"/>
  <c r="I87" i="53"/>
  <c r="J87" i="53"/>
  <c r="K87" i="53"/>
  <c r="L87" i="53"/>
  <c r="M87" i="53"/>
  <c r="A88" i="53"/>
  <c r="B88" i="53"/>
  <c r="C88" i="53"/>
  <c r="D88" i="53"/>
  <c r="E88" i="53"/>
  <c r="F88" i="53"/>
  <c r="G88" i="53"/>
  <c r="H88" i="53"/>
  <c r="I88" i="53"/>
  <c r="J88" i="53"/>
  <c r="K88" i="53"/>
  <c r="L88" i="53"/>
  <c r="M88" i="53"/>
  <c r="A89" i="53"/>
  <c r="B89" i="53"/>
  <c r="C89" i="53"/>
  <c r="D89" i="53"/>
  <c r="E89" i="53"/>
  <c r="F89" i="53"/>
  <c r="G89" i="53"/>
  <c r="H89" i="53"/>
  <c r="I89" i="53"/>
  <c r="J89" i="53"/>
  <c r="K89" i="53"/>
  <c r="L89" i="53"/>
  <c r="M89" i="53"/>
  <c r="A90" i="53"/>
  <c r="B90" i="53"/>
  <c r="C90" i="53"/>
  <c r="D90" i="53"/>
  <c r="E90" i="53"/>
  <c r="F90" i="53"/>
  <c r="G90" i="53"/>
  <c r="H90" i="53"/>
  <c r="I90" i="53"/>
  <c r="J90" i="53"/>
  <c r="K90" i="53"/>
  <c r="L90" i="53"/>
  <c r="M90" i="53"/>
  <c r="A91" i="53"/>
  <c r="B91" i="53"/>
  <c r="C91" i="53"/>
  <c r="D91" i="53"/>
  <c r="E91" i="53"/>
  <c r="F91" i="53"/>
  <c r="G91" i="53"/>
  <c r="H91" i="53"/>
  <c r="I91" i="53"/>
  <c r="J91" i="53"/>
  <c r="K91" i="53"/>
  <c r="L91" i="53"/>
  <c r="M91" i="53"/>
  <c r="A92" i="53"/>
  <c r="B92" i="53"/>
  <c r="C92" i="53"/>
  <c r="D92" i="53"/>
  <c r="E92" i="53"/>
  <c r="F92" i="53"/>
  <c r="G92" i="53"/>
  <c r="H92" i="53"/>
  <c r="I92" i="53"/>
  <c r="J92" i="53"/>
  <c r="K92" i="53"/>
  <c r="L92" i="53"/>
  <c r="M92" i="53"/>
  <c r="A93" i="53"/>
  <c r="B93" i="53"/>
  <c r="C93" i="53"/>
  <c r="D93" i="53"/>
  <c r="E93" i="53"/>
  <c r="F93" i="53"/>
  <c r="G93" i="53"/>
  <c r="H93" i="53"/>
  <c r="I93" i="53"/>
  <c r="J93" i="53"/>
  <c r="K93" i="53"/>
  <c r="L93" i="53"/>
  <c r="M93" i="53"/>
  <c r="A94" i="53"/>
  <c r="B94" i="53"/>
  <c r="C94" i="53"/>
  <c r="D94" i="53"/>
  <c r="E94" i="53"/>
  <c r="F94" i="53"/>
  <c r="G94" i="53"/>
  <c r="H94" i="53"/>
  <c r="I94" i="53"/>
  <c r="J94" i="53"/>
  <c r="K94" i="53"/>
  <c r="L94" i="53"/>
  <c r="M94" i="53"/>
  <c r="A95" i="53"/>
  <c r="B95" i="53"/>
  <c r="C95" i="53"/>
  <c r="D95" i="53"/>
  <c r="E95" i="53"/>
  <c r="F95" i="53"/>
  <c r="G95" i="53"/>
  <c r="H95" i="53"/>
  <c r="I95" i="53"/>
  <c r="J95" i="53"/>
  <c r="K95" i="53"/>
  <c r="L95" i="53"/>
  <c r="M95" i="53"/>
  <c r="A96" i="53"/>
  <c r="B96" i="53"/>
  <c r="C96" i="53"/>
  <c r="D96" i="53"/>
  <c r="E96" i="53"/>
  <c r="F96" i="53"/>
  <c r="G96" i="53"/>
  <c r="H96" i="53"/>
  <c r="I96" i="53"/>
  <c r="J96" i="53"/>
  <c r="K96" i="53"/>
  <c r="L96" i="53"/>
  <c r="M96" i="53"/>
  <c r="A97" i="53"/>
  <c r="B97" i="53"/>
  <c r="C97" i="53"/>
  <c r="D97" i="53"/>
  <c r="E97" i="53"/>
  <c r="F97" i="53"/>
  <c r="G97" i="53"/>
  <c r="H97" i="53"/>
  <c r="I97" i="53"/>
  <c r="J97" i="53"/>
  <c r="K97" i="53"/>
  <c r="L97" i="53"/>
  <c r="M97" i="53"/>
  <c r="A98" i="53"/>
  <c r="B98" i="53"/>
  <c r="C98" i="53"/>
  <c r="D98" i="53"/>
  <c r="E98" i="53"/>
  <c r="F98" i="53"/>
  <c r="G98" i="53"/>
  <c r="H98" i="53"/>
  <c r="I98" i="53"/>
  <c r="J98" i="53"/>
  <c r="K98" i="53"/>
  <c r="L98" i="53"/>
  <c r="M98" i="53"/>
  <c r="A99" i="53"/>
  <c r="B99" i="53"/>
  <c r="C99" i="53"/>
  <c r="D99" i="53"/>
  <c r="E99" i="53"/>
  <c r="F99" i="53"/>
  <c r="G99" i="53"/>
  <c r="H99" i="53"/>
  <c r="I99" i="53"/>
  <c r="J99" i="53"/>
  <c r="K99" i="53"/>
  <c r="L99" i="53"/>
  <c r="M99" i="53"/>
  <c r="A100" i="53"/>
  <c r="B100" i="53"/>
  <c r="C100" i="53"/>
  <c r="D100" i="53"/>
  <c r="E100" i="53"/>
  <c r="F100" i="53"/>
  <c r="G100" i="53"/>
  <c r="H100" i="53"/>
  <c r="I100" i="53"/>
  <c r="J100" i="53"/>
  <c r="K100" i="53"/>
  <c r="L100" i="53"/>
  <c r="M100" i="53"/>
  <c r="E102" i="53"/>
  <c r="E103" i="53"/>
  <c r="L103" i="53"/>
  <c r="E104" i="53"/>
  <c r="F104" i="53"/>
  <c r="L104" i="53"/>
  <c r="E105" i="53"/>
  <c r="F105" i="53"/>
  <c r="L105" i="53"/>
  <c r="E106" i="53"/>
  <c r="F106" i="53"/>
  <c r="L106" i="53"/>
  <c r="A109" i="53"/>
  <c r="B109" i="53"/>
  <c r="C109" i="53"/>
  <c r="D109" i="53"/>
  <c r="E109" i="53"/>
  <c r="F109" i="53"/>
  <c r="G109" i="53"/>
  <c r="H109" i="53"/>
  <c r="A110" i="53"/>
  <c r="B110" i="53"/>
  <c r="C110" i="53"/>
  <c r="D110" i="53"/>
  <c r="E110" i="53"/>
  <c r="F110" i="53"/>
  <c r="G110" i="53"/>
  <c r="H110" i="53"/>
  <c r="I110" i="53"/>
  <c r="J110" i="53"/>
  <c r="K110" i="53"/>
  <c r="L110" i="53"/>
  <c r="M110" i="53"/>
  <c r="A111" i="53"/>
  <c r="B111" i="53"/>
  <c r="C111" i="53"/>
  <c r="D111" i="53"/>
  <c r="E111" i="53"/>
  <c r="F111" i="53"/>
  <c r="G111" i="53"/>
  <c r="H111" i="53"/>
  <c r="I111" i="53"/>
  <c r="J111" i="53"/>
  <c r="K111" i="53"/>
  <c r="L111" i="53"/>
  <c r="M111" i="53"/>
  <c r="A112" i="53"/>
  <c r="B112" i="53"/>
  <c r="C112" i="53"/>
  <c r="D112" i="53"/>
  <c r="E112" i="53"/>
  <c r="F112" i="53"/>
  <c r="G112" i="53"/>
  <c r="H112" i="53"/>
  <c r="I112" i="53"/>
  <c r="J112" i="53"/>
  <c r="K112" i="53"/>
  <c r="L112" i="53"/>
  <c r="M112" i="53"/>
  <c r="A113" i="53"/>
  <c r="B113" i="53"/>
  <c r="C113" i="53"/>
  <c r="D113" i="53"/>
  <c r="E113" i="53"/>
  <c r="F113" i="53"/>
  <c r="G113" i="53"/>
  <c r="H113" i="53"/>
  <c r="I113" i="53"/>
  <c r="J113" i="53"/>
  <c r="K113" i="53"/>
  <c r="L113" i="53"/>
  <c r="M113" i="53"/>
  <c r="A114" i="53"/>
  <c r="B114" i="53"/>
  <c r="C114" i="53"/>
  <c r="D114" i="53"/>
  <c r="E114" i="53"/>
  <c r="F114" i="53"/>
  <c r="G114" i="53"/>
  <c r="H114" i="53"/>
  <c r="I114" i="53"/>
  <c r="J114" i="53"/>
  <c r="K114" i="53"/>
  <c r="L114" i="53"/>
  <c r="M114" i="53"/>
  <c r="A115" i="53"/>
  <c r="B115" i="53"/>
  <c r="C115" i="53"/>
  <c r="D115" i="53"/>
  <c r="E115" i="53"/>
  <c r="F115" i="53"/>
  <c r="G115" i="53"/>
  <c r="H115" i="53"/>
  <c r="I115" i="53"/>
  <c r="J115" i="53"/>
  <c r="K115" i="53"/>
  <c r="L115" i="53"/>
  <c r="M115" i="53"/>
  <c r="A116" i="53"/>
  <c r="B116" i="53"/>
  <c r="C116" i="53"/>
  <c r="D116" i="53"/>
  <c r="E116" i="53"/>
  <c r="F116" i="53"/>
  <c r="G116" i="53"/>
  <c r="H116" i="53"/>
  <c r="I116" i="53"/>
  <c r="J116" i="53"/>
  <c r="K116" i="53"/>
  <c r="L116" i="53"/>
  <c r="M116" i="53"/>
  <c r="A117" i="53"/>
  <c r="B117" i="53"/>
  <c r="C117" i="53"/>
  <c r="D117" i="53"/>
  <c r="E117" i="53"/>
  <c r="F117" i="53"/>
  <c r="G117" i="53"/>
  <c r="H117" i="53"/>
  <c r="I117" i="53"/>
  <c r="J117" i="53"/>
  <c r="K117" i="53"/>
  <c r="L117" i="53"/>
  <c r="M117" i="53"/>
  <c r="A118" i="53"/>
  <c r="B118" i="53"/>
  <c r="C118" i="53"/>
  <c r="D118" i="53"/>
  <c r="E118" i="53"/>
  <c r="F118" i="53"/>
  <c r="G118" i="53"/>
  <c r="H118" i="53"/>
  <c r="I118" i="53"/>
  <c r="J118" i="53"/>
  <c r="K118" i="53"/>
  <c r="L118" i="53"/>
  <c r="M118" i="53"/>
  <c r="A119" i="53"/>
  <c r="B119" i="53"/>
  <c r="C119" i="53"/>
  <c r="D119" i="53"/>
  <c r="E119" i="53"/>
  <c r="F119" i="53"/>
  <c r="G119" i="53"/>
  <c r="H119" i="53"/>
  <c r="I119" i="53"/>
  <c r="J119" i="53"/>
  <c r="K119" i="53"/>
  <c r="L119" i="53"/>
  <c r="M119" i="53"/>
  <c r="A120" i="53"/>
  <c r="B120" i="53"/>
  <c r="C120" i="53"/>
  <c r="D120" i="53"/>
  <c r="E120" i="53"/>
  <c r="F120" i="53"/>
  <c r="G120" i="53"/>
  <c r="H120" i="53"/>
  <c r="I120" i="53"/>
  <c r="J120" i="53"/>
  <c r="K120" i="53"/>
  <c r="L120" i="53"/>
  <c r="M120" i="53"/>
  <c r="A121" i="53"/>
  <c r="B121" i="53"/>
  <c r="C121" i="53"/>
  <c r="D121" i="53"/>
  <c r="E121" i="53"/>
  <c r="F121" i="53"/>
  <c r="G121" i="53"/>
  <c r="H121" i="53"/>
  <c r="I121" i="53"/>
  <c r="J121" i="53"/>
  <c r="K121" i="53"/>
  <c r="L121" i="53"/>
  <c r="M121" i="53"/>
  <c r="A122" i="53"/>
  <c r="B122" i="53"/>
  <c r="C122" i="53"/>
  <c r="D122" i="53"/>
  <c r="E122" i="53"/>
  <c r="F122" i="53"/>
  <c r="G122" i="53"/>
  <c r="H122" i="53"/>
  <c r="I122" i="53"/>
  <c r="J122" i="53"/>
  <c r="K122" i="53"/>
  <c r="L122" i="53"/>
  <c r="M122" i="53"/>
  <c r="A123" i="53"/>
  <c r="B123" i="53"/>
  <c r="C123" i="53"/>
  <c r="D123" i="53"/>
  <c r="E123" i="53"/>
  <c r="F123" i="53"/>
  <c r="G123" i="53"/>
  <c r="H123" i="53"/>
  <c r="I123" i="53"/>
  <c r="J123" i="53"/>
  <c r="K123" i="53"/>
  <c r="L123" i="53"/>
  <c r="M123" i="53"/>
  <c r="A124" i="53"/>
  <c r="B124" i="53"/>
  <c r="C124" i="53"/>
  <c r="D124" i="53"/>
  <c r="E124" i="53"/>
  <c r="F124" i="53"/>
  <c r="G124" i="53"/>
  <c r="H124" i="53"/>
  <c r="I124" i="53"/>
  <c r="J124" i="53"/>
  <c r="K124" i="53"/>
  <c r="L124" i="53"/>
  <c r="M124" i="53"/>
  <c r="A125" i="53"/>
  <c r="B125" i="53"/>
  <c r="C125" i="53"/>
  <c r="D125" i="53"/>
  <c r="E125" i="53"/>
  <c r="F125" i="53"/>
  <c r="G125" i="53"/>
  <c r="H125" i="53"/>
  <c r="I125" i="53"/>
  <c r="J125" i="53"/>
  <c r="K125" i="53"/>
  <c r="L125" i="53"/>
  <c r="M125" i="53"/>
  <c r="A126" i="53"/>
  <c r="B126" i="53"/>
  <c r="C126" i="53"/>
  <c r="D126" i="53"/>
  <c r="E126" i="53"/>
  <c r="F126" i="53"/>
  <c r="G126" i="53"/>
  <c r="H126" i="53"/>
  <c r="I126" i="53"/>
  <c r="J126" i="53"/>
  <c r="K126" i="53"/>
  <c r="L126" i="53"/>
  <c r="M126" i="53"/>
  <c r="E128" i="53"/>
  <c r="E129" i="53"/>
  <c r="L129" i="53"/>
  <c r="E130" i="53"/>
  <c r="F130" i="53"/>
  <c r="L130" i="53"/>
  <c r="E131" i="53"/>
  <c r="F131" i="53"/>
  <c r="L131" i="53"/>
  <c r="E132" i="53"/>
  <c r="F132" i="53"/>
  <c r="L132" i="53"/>
  <c r="A135" i="53"/>
  <c r="B135" i="53"/>
  <c r="C135" i="53"/>
  <c r="D135" i="53"/>
  <c r="E135" i="53"/>
  <c r="F135" i="53"/>
  <c r="G135" i="53"/>
  <c r="H135" i="53"/>
  <c r="A136" i="53"/>
  <c r="B136" i="53"/>
  <c r="C136" i="53"/>
  <c r="D136" i="53"/>
  <c r="E136" i="53"/>
  <c r="F136" i="53"/>
  <c r="G136" i="53"/>
  <c r="H136" i="53"/>
  <c r="I136" i="53"/>
  <c r="J136" i="53"/>
  <c r="K136" i="53"/>
  <c r="L136" i="53"/>
  <c r="M136" i="53"/>
  <c r="A137" i="53"/>
  <c r="B137" i="53"/>
  <c r="C137" i="53"/>
  <c r="D137" i="53"/>
  <c r="E137" i="53"/>
  <c r="F137" i="53"/>
  <c r="G137" i="53"/>
  <c r="H137" i="53"/>
  <c r="I137" i="53"/>
  <c r="J137" i="53"/>
  <c r="K137" i="53"/>
  <c r="L137" i="53"/>
  <c r="M137" i="53"/>
  <c r="A138" i="53"/>
  <c r="B138" i="53"/>
  <c r="C138" i="53"/>
  <c r="D138" i="53"/>
  <c r="E138" i="53"/>
  <c r="F138" i="53"/>
  <c r="G138" i="53"/>
  <c r="H138" i="53"/>
  <c r="I138" i="53"/>
  <c r="J138" i="53"/>
  <c r="K138" i="53"/>
  <c r="L138" i="53"/>
  <c r="M138" i="53"/>
  <c r="A139" i="53"/>
  <c r="B139" i="53"/>
  <c r="C139" i="53"/>
  <c r="D139" i="53"/>
  <c r="E139" i="53"/>
  <c r="F139" i="53"/>
  <c r="G139" i="53"/>
  <c r="H139" i="53"/>
  <c r="I139" i="53"/>
  <c r="J139" i="53"/>
  <c r="K139" i="53"/>
  <c r="L139" i="53"/>
  <c r="M139" i="53"/>
  <c r="A140" i="53"/>
  <c r="B140" i="53"/>
  <c r="C140" i="53"/>
  <c r="D140" i="53"/>
  <c r="E140" i="53"/>
  <c r="F140" i="53"/>
  <c r="G140" i="53"/>
  <c r="H140" i="53"/>
  <c r="I140" i="53"/>
  <c r="J140" i="53"/>
  <c r="K140" i="53"/>
  <c r="L140" i="53"/>
  <c r="M140" i="53"/>
  <c r="A141" i="53"/>
  <c r="B141" i="53"/>
  <c r="C141" i="53"/>
  <c r="D141" i="53"/>
  <c r="E141" i="53"/>
  <c r="F141" i="53"/>
  <c r="G141" i="53"/>
  <c r="H141" i="53"/>
  <c r="I141" i="53"/>
  <c r="J141" i="53"/>
  <c r="K141" i="53"/>
  <c r="L141" i="53"/>
  <c r="M141" i="53"/>
  <c r="A142" i="53"/>
  <c r="B142" i="53"/>
  <c r="C142" i="53"/>
  <c r="D142" i="53"/>
  <c r="E142" i="53"/>
  <c r="F142" i="53"/>
  <c r="G142" i="53"/>
  <c r="H142" i="53"/>
  <c r="I142" i="53"/>
  <c r="J142" i="53"/>
  <c r="K142" i="53"/>
  <c r="L142" i="53"/>
  <c r="M142" i="53"/>
  <c r="A143" i="53"/>
  <c r="B143" i="53"/>
  <c r="C143" i="53"/>
  <c r="D143" i="53"/>
  <c r="E143" i="53"/>
  <c r="F143" i="53"/>
  <c r="G143" i="53"/>
  <c r="H143" i="53"/>
  <c r="I143" i="53"/>
  <c r="J143" i="53"/>
  <c r="K143" i="53"/>
  <c r="L143" i="53"/>
  <c r="M143" i="53"/>
  <c r="A144" i="53"/>
  <c r="B144" i="53"/>
  <c r="C144" i="53"/>
  <c r="D144" i="53"/>
  <c r="E144" i="53"/>
  <c r="F144" i="53"/>
  <c r="G144" i="53"/>
  <c r="H144" i="53"/>
  <c r="I144" i="53"/>
  <c r="J144" i="53"/>
  <c r="K144" i="53"/>
  <c r="L144" i="53"/>
  <c r="M144" i="53"/>
  <c r="A145" i="53"/>
  <c r="B145" i="53"/>
  <c r="C145" i="53"/>
  <c r="D145" i="53"/>
  <c r="E145" i="53"/>
  <c r="F145" i="53"/>
  <c r="G145" i="53"/>
  <c r="H145" i="53"/>
  <c r="I145" i="53"/>
  <c r="J145" i="53"/>
  <c r="K145" i="53"/>
  <c r="L145" i="53"/>
  <c r="M145" i="53"/>
  <c r="A146" i="53"/>
  <c r="B146" i="53"/>
  <c r="C146" i="53"/>
  <c r="D146" i="53"/>
  <c r="E146" i="53"/>
  <c r="F146" i="53"/>
  <c r="G146" i="53"/>
  <c r="H146" i="53"/>
  <c r="I146" i="53"/>
  <c r="J146" i="53"/>
  <c r="K146" i="53"/>
  <c r="L146" i="53"/>
  <c r="M146" i="53"/>
  <c r="A147" i="53"/>
  <c r="B147" i="53"/>
  <c r="C147" i="53"/>
  <c r="D147" i="53"/>
  <c r="E147" i="53"/>
  <c r="F147" i="53"/>
  <c r="G147" i="53"/>
  <c r="H147" i="53"/>
  <c r="I147" i="53"/>
  <c r="J147" i="53"/>
  <c r="K147" i="53"/>
  <c r="L147" i="53"/>
  <c r="M147" i="53"/>
  <c r="A148" i="53"/>
  <c r="B148" i="53"/>
  <c r="C148" i="53"/>
  <c r="D148" i="53"/>
  <c r="E148" i="53"/>
  <c r="F148" i="53"/>
  <c r="G148" i="53"/>
  <c r="H148" i="53"/>
  <c r="I148" i="53"/>
  <c r="J148" i="53"/>
  <c r="K148" i="53"/>
  <c r="L148" i="53"/>
  <c r="M148" i="53"/>
  <c r="A149" i="53"/>
  <c r="B149" i="53"/>
  <c r="C149" i="53"/>
  <c r="D149" i="53"/>
  <c r="E149" i="53"/>
  <c r="F149" i="53"/>
  <c r="G149" i="53"/>
  <c r="H149" i="53"/>
  <c r="I149" i="53"/>
  <c r="J149" i="53"/>
  <c r="K149" i="53"/>
  <c r="L149" i="53"/>
  <c r="M149" i="53"/>
  <c r="A150" i="53"/>
  <c r="B150" i="53"/>
  <c r="C150" i="53"/>
  <c r="D150" i="53"/>
  <c r="E150" i="53"/>
  <c r="F150" i="53"/>
  <c r="G150" i="53"/>
  <c r="H150" i="53"/>
  <c r="I150" i="53"/>
  <c r="J150" i="53"/>
  <c r="K150" i="53"/>
  <c r="L150" i="53"/>
  <c r="M150" i="53"/>
  <c r="A151" i="53"/>
  <c r="B151" i="53"/>
  <c r="C151" i="53"/>
  <c r="D151" i="53"/>
  <c r="E151" i="53"/>
  <c r="F151" i="53"/>
  <c r="G151" i="53"/>
  <c r="H151" i="53"/>
  <c r="I151" i="53"/>
  <c r="J151" i="53"/>
  <c r="K151" i="53"/>
  <c r="L151" i="53"/>
  <c r="M151" i="53"/>
  <c r="A152" i="53"/>
  <c r="B152" i="53"/>
  <c r="C152" i="53"/>
  <c r="D152" i="53"/>
  <c r="E152" i="53"/>
  <c r="F152" i="53"/>
  <c r="G152" i="53"/>
  <c r="H152" i="53"/>
  <c r="I152" i="53"/>
  <c r="J152" i="53"/>
  <c r="K152" i="53"/>
  <c r="L152" i="53"/>
  <c r="M152" i="53"/>
  <c r="E154" i="53"/>
  <c r="E155" i="53"/>
  <c r="L155" i="53"/>
  <c r="E156" i="53"/>
  <c r="F156" i="53"/>
  <c r="L156" i="53"/>
  <c r="E157" i="53"/>
  <c r="F157" i="53"/>
  <c r="L157" i="53"/>
  <c r="E158" i="53"/>
  <c r="F158" i="53"/>
  <c r="L158" i="53"/>
  <c r="A161" i="53"/>
  <c r="B161" i="53"/>
  <c r="C161" i="53"/>
  <c r="D161" i="53"/>
  <c r="E161" i="53"/>
  <c r="F161" i="53"/>
  <c r="G161" i="53"/>
  <c r="H161" i="53"/>
  <c r="A162" i="53"/>
  <c r="B162" i="53"/>
  <c r="C162" i="53"/>
  <c r="D162" i="53"/>
  <c r="E162" i="53"/>
  <c r="F162" i="53"/>
  <c r="G162" i="53"/>
  <c r="H162" i="53"/>
  <c r="I162" i="53"/>
  <c r="J162" i="53"/>
  <c r="K162" i="53"/>
  <c r="L162" i="53"/>
  <c r="M162" i="53"/>
  <c r="A163" i="53"/>
  <c r="B163" i="53"/>
  <c r="C163" i="53"/>
  <c r="D163" i="53"/>
  <c r="E163" i="53"/>
  <c r="F163" i="53"/>
  <c r="G163" i="53"/>
  <c r="H163" i="53"/>
  <c r="I163" i="53"/>
  <c r="J163" i="53"/>
  <c r="K163" i="53"/>
  <c r="L163" i="53"/>
  <c r="M163" i="53"/>
  <c r="A164" i="53"/>
  <c r="B164" i="53"/>
  <c r="C164" i="53"/>
  <c r="D164" i="53"/>
  <c r="E164" i="53"/>
  <c r="F164" i="53"/>
  <c r="G164" i="53"/>
  <c r="H164" i="53"/>
  <c r="I164" i="53"/>
  <c r="J164" i="53"/>
  <c r="K164" i="53"/>
  <c r="L164" i="53"/>
  <c r="M164" i="53"/>
  <c r="A165" i="53"/>
  <c r="B165" i="53"/>
  <c r="C165" i="53"/>
  <c r="D165" i="53"/>
  <c r="E165" i="53"/>
  <c r="F165" i="53"/>
  <c r="G165" i="53"/>
  <c r="H165" i="53"/>
  <c r="I165" i="53"/>
  <c r="J165" i="53"/>
  <c r="K165" i="53"/>
  <c r="L165" i="53"/>
  <c r="M165" i="53"/>
  <c r="A166" i="53"/>
  <c r="B166" i="53"/>
  <c r="C166" i="53"/>
  <c r="D166" i="53"/>
  <c r="E166" i="53"/>
  <c r="F166" i="53"/>
  <c r="G166" i="53"/>
  <c r="H166" i="53"/>
  <c r="I166" i="53"/>
  <c r="J166" i="53"/>
  <c r="K166" i="53"/>
  <c r="L166" i="53"/>
  <c r="M166" i="53"/>
  <c r="A167" i="53"/>
  <c r="B167" i="53"/>
  <c r="C167" i="53"/>
  <c r="D167" i="53"/>
  <c r="E167" i="53"/>
  <c r="F167" i="53"/>
  <c r="G167" i="53"/>
  <c r="H167" i="53"/>
  <c r="I167" i="53"/>
  <c r="J167" i="53"/>
  <c r="K167" i="53"/>
  <c r="L167" i="53"/>
  <c r="M167" i="53"/>
  <c r="A168" i="53"/>
  <c r="B168" i="53"/>
  <c r="C168" i="53"/>
  <c r="D168" i="53"/>
  <c r="E168" i="53"/>
  <c r="F168" i="53"/>
  <c r="G168" i="53"/>
  <c r="H168" i="53"/>
  <c r="I168" i="53"/>
  <c r="J168" i="53"/>
  <c r="K168" i="53"/>
  <c r="L168" i="53"/>
  <c r="M168" i="53"/>
  <c r="A169" i="53"/>
  <c r="B169" i="53"/>
  <c r="C169" i="53"/>
  <c r="D169" i="53"/>
  <c r="E169" i="53"/>
  <c r="F169" i="53"/>
  <c r="G169" i="53"/>
  <c r="H169" i="53"/>
  <c r="I169" i="53"/>
  <c r="J169" i="53"/>
  <c r="K169" i="53"/>
  <c r="L169" i="53"/>
  <c r="M169" i="53"/>
  <c r="A170" i="53"/>
  <c r="B170" i="53"/>
  <c r="C170" i="53"/>
  <c r="D170" i="53"/>
  <c r="E170" i="53"/>
  <c r="F170" i="53"/>
  <c r="G170" i="53"/>
  <c r="H170" i="53"/>
  <c r="I170" i="53"/>
  <c r="J170" i="53"/>
  <c r="K170" i="53"/>
  <c r="L170" i="53"/>
  <c r="M170" i="53"/>
  <c r="A171" i="53"/>
  <c r="B171" i="53"/>
  <c r="C171" i="53"/>
  <c r="D171" i="53"/>
  <c r="E171" i="53"/>
  <c r="F171" i="53"/>
  <c r="G171" i="53"/>
  <c r="H171" i="53"/>
  <c r="I171" i="53"/>
  <c r="J171" i="53"/>
  <c r="K171" i="53"/>
  <c r="L171" i="53"/>
  <c r="M171" i="53"/>
  <c r="A172" i="53"/>
  <c r="B172" i="53"/>
  <c r="C172" i="53"/>
  <c r="D172" i="53"/>
  <c r="E172" i="53"/>
  <c r="F172" i="53"/>
  <c r="G172" i="53"/>
  <c r="H172" i="53"/>
  <c r="I172" i="53"/>
  <c r="J172" i="53"/>
  <c r="K172" i="53"/>
  <c r="L172" i="53"/>
  <c r="M172" i="53"/>
  <c r="A173" i="53"/>
  <c r="B173" i="53"/>
  <c r="C173" i="53"/>
  <c r="D173" i="53"/>
  <c r="E173" i="53"/>
  <c r="F173" i="53"/>
  <c r="G173" i="53"/>
  <c r="H173" i="53"/>
  <c r="I173" i="53"/>
  <c r="J173" i="53"/>
  <c r="K173" i="53"/>
  <c r="L173" i="53"/>
  <c r="M173" i="53"/>
  <c r="A174" i="53"/>
  <c r="B174" i="53"/>
  <c r="C174" i="53"/>
  <c r="D174" i="53"/>
  <c r="E174" i="53"/>
  <c r="F174" i="53"/>
  <c r="G174" i="53"/>
  <c r="H174" i="53"/>
  <c r="I174" i="53"/>
  <c r="J174" i="53"/>
  <c r="K174" i="53"/>
  <c r="L174" i="53"/>
  <c r="M174" i="53"/>
  <c r="A175" i="53"/>
  <c r="B175" i="53"/>
  <c r="C175" i="53"/>
  <c r="D175" i="53"/>
  <c r="E175" i="53"/>
  <c r="F175" i="53"/>
  <c r="G175" i="53"/>
  <c r="H175" i="53"/>
  <c r="I175" i="53"/>
  <c r="J175" i="53"/>
  <c r="K175" i="53"/>
  <c r="L175" i="53"/>
  <c r="M175" i="53"/>
  <c r="A176" i="53"/>
  <c r="B176" i="53"/>
  <c r="C176" i="53"/>
  <c r="D176" i="53"/>
  <c r="E176" i="53"/>
  <c r="F176" i="53"/>
  <c r="G176" i="53"/>
  <c r="H176" i="53"/>
  <c r="I176" i="53"/>
  <c r="J176" i="53"/>
  <c r="K176" i="53"/>
  <c r="L176" i="53"/>
  <c r="M176" i="53"/>
  <c r="A177" i="53"/>
  <c r="B177" i="53"/>
  <c r="C177" i="53"/>
  <c r="D177" i="53"/>
  <c r="E177" i="53"/>
  <c r="F177" i="53"/>
  <c r="G177" i="53"/>
  <c r="H177" i="53"/>
  <c r="I177" i="53"/>
  <c r="J177" i="53"/>
  <c r="K177" i="53"/>
  <c r="L177" i="53"/>
  <c r="M177" i="53"/>
  <c r="A178" i="53"/>
  <c r="B178" i="53"/>
  <c r="C178" i="53"/>
  <c r="D178" i="53"/>
  <c r="E178" i="53"/>
  <c r="F178" i="53"/>
  <c r="G178" i="53"/>
  <c r="H178" i="53"/>
  <c r="I178" i="53"/>
  <c r="J178" i="53"/>
  <c r="K178" i="53"/>
  <c r="L178" i="53"/>
  <c r="M178" i="53"/>
  <c r="E180" i="53"/>
  <c r="E181" i="53"/>
  <c r="L181" i="53"/>
  <c r="E182" i="53"/>
  <c r="F182" i="53"/>
  <c r="L182" i="53"/>
  <c r="E183" i="53"/>
  <c r="F183" i="53"/>
  <c r="L183" i="53"/>
  <c r="E184" i="53"/>
  <c r="F184" i="53"/>
  <c r="L184" i="53"/>
  <c r="A187" i="53"/>
  <c r="B187" i="53"/>
  <c r="C187" i="53"/>
  <c r="D187" i="53"/>
  <c r="E187" i="53"/>
  <c r="F187" i="53"/>
  <c r="G187" i="53"/>
  <c r="H187" i="53"/>
  <c r="A188" i="53"/>
  <c r="B188" i="53"/>
  <c r="C188" i="53"/>
  <c r="D188" i="53"/>
  <c r="E188" i="53"/>
  <c r="F188" i="53"/>
  <c r="G188" i="53"/>
  <c r="H188" i="53"/>
  <c r="I188" i="53"/>
  <c r="J188" i="53"/>
  <c r="K188" i="53"/>
  <c r="L188" i="53"/>
  <c r="M188" i="53"/>
  <c r="A189" i="53"/>
  <c r="B189" i="53"/>
  <c r="C189" i="53"/>
  <c r="D189" i="53"/>
  <c r="E189" i="53"/>
  <c r="F189" i="53"/>
  <c r="G189" i="53"/>
  <c r="H189" i="53"/>
  <c r="I189" i="53"/>
  <c r="J189" i="53"/>
  <c r="K189" i="53"/>
  <c r="L189" i="53"/>
  <c r="M189" i="53"/>
  <c r="A190" i="53"/>
  <c r="B190" i="53"/>
  <c r="C190" i="53"/>
  <c r="D190" i="53"/>
  <c r="E190" i="53"/>
  <c r="F190" i="53"/>
  <c r="G190" i="53"/>
  <c r="H190" i="53"/>
  <c r="I190" i="53"/>
  <c r="J190" i="53"/>
  <c r="K190" i="53"/>
  <c r="L190" i="53"/>
  <c r="M190" i="53"/>
  <c r="A191" i="53"/>
  <c r="B191" i="53"/>
  <c r="C191" i="53"/>
  <c r="D191" i="53"/>
  <c r="E191" i="53"/>
  <c r="F191" i="53"/>
  <c r="G191" i="53"/>
  <c r="H191" i="53"/>
  <c r="I191" i="53"/>
  <c r="J191" i="53"/>
  <c r="K191" i="53"/>
  <c r="L191" i="53"/>
  <c r="M191" i="53"/>
  <c r="A192" i="53"/>
  <c r="B192" i="53"/>
  <c r="C192" i="53"/>
  <c r="D192" i="53"/>
  <c r="E192" i="53"/>
  <c r="F192" i="53"/>
  <c r="G192" i="53"/>
  <c r="H192" i="53"/>
  <c r="I192" i="53"/>
  <c r="J192" i="53"/>
  <c r="K192" i="53"/>
  <c r="L192" i="53"/>
  <c r="M192" i="53"/>
  <c r="A193" i="53"/>
  <c r="B193" i="53"/>
  <c r="C193" i="53"/>
  <c r="D193" i="53"/>
  <c r="E193" i="53"/>
  <c r="F193" i="53"/>
  <c r="G193" i="53"/>
  <c r="H193" i="53"/>
  <c r="I193" i="53"/>
  <c r="J193" i="53"/>
  <c r="K193" i="53"/>
  <c r="L193" i="53"/>
  <c r="M193" i="53"/>
  <c r="A194" i="53"/>
  <c r="B194" i="53"/>
  <c r="C194" i="53"/>
  <c r="D194" i="53"/>
  <c r="E194" i="53"/>
  <c r="F194" i="53"/>
  <c r="G194" i="53"/>
  <c r="H194" i="53"/>
  <c r="I194" i="53"/>
  <c r="J194" i="53"/>
  <c r="K194" i="53"/>
  <c r="L194" i="53"/>
  <c r="M194" i="53"/>
  <c r="A195" i="53"/>
  <c r="B195" i="53"/>
  <c r="C195" i="53"/>
  <c r="D195" i="53"/>
  <c r="E195" i="53"/>
  <c r="F195" i="53"/>
  <c r="G195" i="53"/>
  <c r="H195" i="53"/>
  <c r="I195" i="53"/>
  <c r="J195" i="53"/>
  <c r="K195" i="53"/>
  <c r="L195" i="53"/>
  <c r="M195" i="53"/>
  <c r="A196" i="53"/>
  <c r="B196" i="53"/>
  <c r="C196" i="53"/>
  <c r="D196" i="53"/>
  <c r="E196" i="53"/>
  <c r="F196" i="53"/>
  <c r="G196" i="53"/>
  <c r="H196" i="53"/>
  <c r="I196" i="53"/>
  <c r="J196" i="53"/>
  <c r="K196" i="53"/>
  <c r="L196" i="53"/>
  <c r="M196" i="53"/>
  <c r="A197" i="53"/>
  <c r="B197" i="53"/>
  <c r="C197" i="53"/>
  <c r="D197" i="53"/>
  <c r="E197" i="53"/>
  <c r="F197" i="53"/>
  <c r="G197" i="53"/>
  <c r="H197" i="53"/>
  <c r="I197" i="53"/>
  <c r="J197" i="53"/>
  <c r="K197" i="53"/>
  <c r="L197" i="53"/>
  <c r="M197" i="53"/>
  <c r="A198" i="53"/>
  <c r="B198" i="53"/>
  <c r="C198" i="53"/>
  <c r="D198" i="53"/>
  <c r="E198" i="53"/>
  <c r="F198" i="53"/>
  <c r="G198" i="53"/>
  <c r="H198" i="53"/>
  <c r="I198" i="53"/>
  <c r="J198" i="53"/>
  <c r="K198" i="53"/>
  <c r="L198" i="53"/>
  <c r="M198" i="53"/>
  <c r="A199" i="53"/>
  <c r="B199" i="53"/>
  <c r="C199" i="53"/>
  <c r="D199" i="53"/>
  <c r="E199" i="53"/>
  <c r="F199" i="53"/>
  <c r="G199" i="53"/>
  <c r="H199" i="53"/>
  <c r="I199" i="53"/>
  <c r="J199" i="53"/>
  <c r="K199" i="53"/>
  <c r="L199" i="53"/>
  <c r="M199" i="53"/>
  <c r="A200" i="53"/>
  <c r="B200" i="53"/>
  <c r="C200" i="53"/>
  <c r="D200" i="53"/>
  <c r="E200" i="53"/>
  <c r="F200" i="53"/>
  <c r="G200" i="53"/>
  <c r="H200" i="53"/>
  <c r="I200" i="53"/>
  <c r="J200" i="53"/>
  <c r="K200" i="53"/>
  <c r="L200" i="53"/>
  <c r="M200" i="53"/>
  <c r="A201" i="53"/>
  <c r="B201" i="53"/>
  <c r="C201" i="53"/>
  <c r="D201" i="53"/>
  <c r="E201" i="53"/>
  <c r="F201" i="53"/>
  <c r="G201" i="53"/>
  <c r="H201" i="53"/>
  <c r="I201" i="53"/>
  <c r="J201" i="53"/>
  <c r="K201" i="53"/>
  <c r="L201" i="53"/>
  <c r="M201" i="53"/>
  <c r="A202" i="53"/>
  <c r="B202" i="53"/>
  <c r="C202" i="53"/>
  <c r="D202" i="53"/>
  <c r="E202" i="53"/>
  <c r="F202" i="53"/>
  <c r="G202" i="53"/>
  <c r="H202" i="53"/>
  <c r="I202" i="53"/>
  <c r="J202" i="53"/>
  <c r="K202" i="53"/>
  <c r="L202" i="53"/>
  <c r="M202" i="53"/>
  <c r="A203" i="53"/>
  <c r="B203" i="53"/>
  <c r="C203" i="53"/>
  <c r="D203" i="53"/>
  <c r="E203" i="53"/>
  <c r="F203" i="53"/>
  <c r="G203" i="53"/>
  <c r="H203" i="53"/>
  <c r="I203" i="53"/>
  <c r="J203" i="53"/>
  <c r="K203" i="53"/>
  <c r="L203" i="53"/>
  <c r="M203" i="53"/>
  <c r="A204" i="53"/>
  <c r="B204" i="53"/>
  <c r="C204" i="53"/>
  <c r="D204" i="53"/>
  <c r="E204" i="53"/>
  <c r="F204" i="53"/>
  <c r="G204" i="53"/>
  <c r="H204" i="53"/>
  <c r="I204" i="53"/>
  <c r="J204" i="53"/>
  <c r="K204" i="53"/>
  <c r="L204" i="53"/>
  <c r="M204" i="53"/>
  <c r="E206" i="53"/>
  <c r="E207" i="53"/>
  <c r="L207" i="53"/>
  <c r="E208" i="53"/>
  <c r="F208" i="53"/>
  <c r="L208" i="53"/>
  <c r="E209" i="53"/>
  <c r="F209" i="53"/>
  <c r="L209" i="53"/>
  <c r="E210" i="53"/>
  <c r="F210" i="53"/>
  <c r="L210" i="53"/>
  <c r="A5" i="54"/>
  <c r="B5" i="54"/>
  <c r="C5" i="54"/>
  <c r="D5" i="54"/>
  <c r="E5" i="54"/>
  <c r="F5" i="54"/>
  <c r="G5" i="54"/>
  <c r="H5" i="54"/>
  <c r="A6" i="54"/>
  <c r="B6" i="54"/>
  <c r="C6" i="54"/>
  <c r="D6" i="54"/>
  <c r="E6" i="54"/>
  <c r="F6" i="54"/>
  <c r="G6" i="54"/>
  <c r="H6" i="54"/>
  <c r="I6" i="54"/>
  <c r="J6" i="54"/>
  <c r="K6" i="54"/>
  <c r="L6" i="54"/>
  <c r="M6" i="54"/>
  <c r="A7" i="54"/>
  <c r="B7" i="54"/>
  <c r="C7" i="54"/>
  <c r="D7" i="54"/>
  <c r="E7" i="54"/>
  <c r="F7" i="54"/>
  <c r="G7" i="54"/>
  <c r="H7" i="54"/>
  <c r="I7" i="54"/>
  <c r="J7" i="54"/>
  <c r="K7" i="54"/>
  <c r="L7" i="54"/>
  <c r="M7" i="54"/>
  <c r="A8" i="54"/>
  <c r="B8" i="54"/>
  <c r="C8" i="54"/>
  <c r="D8" i="54"/>
  <c r="E8" i="54"/>
  <c r="F8" i="54"/>
  <c r="G8" i="54"/>
  <c r="H8" i="54"/>
  <c r="I8" i="54"/>
  <c r="J8" i="54"/>
  <c r="K8" i="54"/>
  <c r="L8" i="54"/>
  <c r="M8" i="54"/>
  <c r="Q8" i="54"/>
  <c r="A9" i="54"/>
  <c r="B9" i="54"/>
  <c r="C9" i="54"/>
  <c r="D9" i="54"/>
  <c r="E9" i="54"/>
  <c r="F9" i="54"/>
  <c r="G9" i="54"/>
  <c r="H9" i="54"/>
  <c r="I9" i="54"/>
  <c r="J9" i="54"/>
  <c r="K9" i="54"/>
  <c r="L9" i="54"/>
  <c r="M9" i="54"/>
  <c r="Q9" i="54"/>
  <c r="A10" i="54"/>
  <c r="B10" i="54"/>
  <c r="C10" i="54"/>
  <c r="D10" i="54"/>
  <c r="E10" i="54"/>
  <c r="F10" i="54"/>
  <c r="G10" i="54"/>
  <c r="H10" i="54"/>
  <c r="I10" i="54"/>
  <c r="J10" i="54"/>
  <c r="K10" i="54"/>
  <c r="L10" i="54"/>
  <c r="M10" i="54"/>
  <c r="Q10" i="54"/>
  <c r="A11" i="54"/>
  <c r="B11" i="54"/>
  <c r="C11" i="54"/>
  <c r="D11" i="54"/>
  <c r="E11" i="54"/>
  <c r="F11" i="54"/>
  <c r="G11" i="54"/>
  <c r="H11" i="54"/>
  <c r="I11" i="54"/>
  <c r="J11" i="54"/>
  <c r="K11" i="54"/>
  <c r="L11" i="54"/>
  <c r="M11" i="54"/>
  <c r="A12" i="54"/>
  <c r="B12" i="54"/>
  <c r="C12" i="54"/>
  <c r="D12" i="54"/>
  <c r="E12" i="54"/>
  <c r="F12" i="54"/>
  <c r="G12" i="54"/>
  <c r="H12" i="54"/>
  <c r="I12" i="54"/>
  <c r="J12" i="54"/>
  <c r="K12" i="54"/>
  <c r="L12" i="54"/>
  <c r="M12" i="54"/>
  <c r="A13" i="54"/>
  <c r="B13" i="54"/>
  <c r="C13" i="54"/>
  <c r="D13" i="54"/>
  <c r="E13" i="54"/>
  <c r="F13" i="54"/>
  <c r="G13" i="54"/>
  <c r="H13" i="54"/>
  <c r="I13" i="54"/>
  <c r="J13" i="54"/>
  <c r="K13" i="54"/>
  <c r="L13" i="54"/>
  <c r="M13" i="54"/>
  <c r="P13" i="54"/>
  <c r="A14" i="54"/>
  <c r="B14" i="54"/>
  <c r="C14" i="54"/>
  <c r="D14" i="54"/>
  <c r="E14" i="54"/>
  <c r="F14" i="54"/>
  <c r="G14" i="54"/>
  <c r="H14" i="54"/>
  <c r="I14" i="54"/>
  <c r="J14" i="54"/>
  <c r="K14" i="54"/>
  <c r="L14" i="54"/>
  <c r="M14" i="54"/>
  <c r="A15" i="54"/>
  <c r="B15" i="54"/>
  <c r="C15" i="54"/>
  <c r="D15" i="54"/>
  <c r="E15" i="54"/>
  <c r="F15" i="54"/>
  <c r="G15" i="54"/>
  <c r="H15" i="54"/>
  <c r="I15" i="54"/>
  <c r="J15" i="54"/>
  <c r="K15" i="54"/>
  <c r="L15" i="54"/>
  <c r="M15" i="54"/>
  <c r="A16" i="54"/>
  <c r="B16" i="54"/>
  <c r="C16" i="54"/>
  <c r="D16" i="54"/>
  <c r="E16" i="54"/>
  <c r="F16" i="54"/>
  <c r="G16" i="54"/>
  <c r="H16" i="54"/>
  <c r="I16" i="54"/>
  <c r="J16" i="54"/>
  <c r="K16" i="54"/>
  <c r="L16" i="54"/>
  <c r="M16" i="54"/>
  <c r="A17" i="54"/>
  <c r="B17" i="54"/>
  <c r="C17" i="54"/>
  <c r="D17" i="54"/>
  <c r="E17" i="54"/>
  <c r="F17" i="54"/>
  <c r="G17" i="54"/>
  <c r="H17" i="54"/>
  <c r="I17" i="54"/>
  <c r="J17" i="54"/>
  <c r="K17" i="54"/>
  <c r="L17" i="54"/>
  <c r="M17" i="54"/>
  <c r="A18" i="54"/>
  <c r="B18" i="54"/>
  <c r="C18" i="54"/>
  <c r="D18" i="54"/>
  <c r="E18" i="54"/>
  <c r="F18" i="54"/>
  <c r="G18" i="54"/>
  <c r="H18" i="54"/>
  <c r="I18" i="54"/>
  <c r="J18" i="54"/>
  <c r="K18" i="54"/>
  <c r="L18" i="54"/>
  <c r="M18" i="54"/>
  <c r="A19" i="54"/>
  <c r="B19" i="54"/>
  <c r="C19" i="54"/>
  <c r="D19" i="54"/>
  <c r="E19" i="54"/>
  <c r="F19" i="54"/>
  <c r="G19" i="54"/>
  <c r="H19" i="54"/>
  <c r="I19" i="54"/>
  <c r="J19" i="54"/>
  <c r="K19" i="54"/>
  <c r="L19" i="54"/>
  <c r="M19" i="54"/>
  <c r="A20" i="54"/>
  <c r="B20" i="54"/>
  <c r="C20" i="54"/>
  <c r="D20" i="54"/>
  <c r="E20" i="54"/>
  <c r="F20" i="54"/>
  <c r="G20" i="54"/>
  <c r="H20" i="54"/>
  <c r="I20" i="54"/>
  <c r="J20" i="54"/>
  <c r="K20" i="54"/>
  <c r="L20" i="54"/>
  <c r="M20" i="54"/>
  <c r="A21" i="54"/>
  <c r="B21" i="54"/>
  <c r="C21" i="54"/>
  <c r="D21" i="54"/>
  <c r="E21" i="54"/>
  <c r="F21" i="54"/>
  <c r="G21" i="54"/>
  <c r="H21" i="54"/>
  <c r="I21" i="54"/>
  <c r="J21" i="54"/>
  <c r="K21" i="54"/>
  <c r="L21" i="54"/>
  <c r="M21" i="54"/>
  <c r="A22" i="54"/>
  <c r="B22" i="54"/>
  <c r="C22" i="54"/>
  <c r="D22" i="54"/>
  <c r="E22" i="54"/>
  <c r="F22" i="54"/>
  <c r="G22" i="54"/>
  <c r="H22" i="54"/>
  <c r="I22" i="54"/>
  <c r="J22" i="54"/>
  <c r="K22" i="54"/>
  <c r="L22" i="54"/>
  <c r="M22" i="54"/>
  <c r="E24" i="54"/>
  <c r="E25" i="54"/>
  <c r="L25" i="54"/>
  <c r="E26" i="54"/>
  <c r="F26" i="54"/>
  <c r="L26" i="54"/>
  <c r="E27" i="54"/>
  <c r="F27" i="54"/>
  <c r="L27" i="54"/>
  <c r="E28" i="54"/>
  <c r="F28" i="54"/>
  <c r="L28" i="54"/>
  <c r="A31" i="54"/>
  <c r="B31" i="54"/>
  <c r="C31" i="54"/>
  <c r="D31" i="54"/>
  <c r="E31" i="54"/>
  <c r="F31" i="54"/>
  <c r="G31" i="54"/>
  <c r="H31" i="54"/>
  <c r="A32" i="54"/>
  <c r="B32" i="54"/>
  <c r="C32" i="54"/>
  <c r="D32" i="54"/>
  <c r="E32" i="54"/>
  <c r="F32" i="54"/>
  <c r="G32" i="54"/>
  <c r="H32" i="54"/>
  <c r="I32" i="54"/>
  <c r="J32" i="54"/>
  <c r="K32" i="54"/>
  <c r="L32" i="54"/>
  <c r="M32" i="54"/>
  <c r="A33" i="54"/>
  <c r="B33" i="54"/>
  <c r="C33" i="54"/>
  <c r="D33" i="54"/>
  <c r="E33" i="54"/>
  <c r="F33" i="54"/>
  <c r="G33" i="54"/>
  <c r="H33" i="54"/>
  <c r="I33" i="54"/>
  <c r="J33" i="54"/>
  <c r="K33" i="54"/>
  <c r="L33" i="54"/>
  <c r="M33" i="54"/>
  <c r="A34" i="54"/>
  <c r="B34" i="54"/>
  <c r="C34" i="54"/>
  <c r="D34" i="54"/>
  <c r="E34" i="54"/>
  <c r="F34" i="54"/>
  <c r="G34" i="54"/>
  <c r="H34" i="54"/>
  <c r="I34" i="54"/>
  <c r="J34" i="54"/>
  <c r="K34" i="54"/>
  <c r="L34" i="54"/>
  <c r="M34" i="54"/>
  <c r="A35" i="54"/>
  <c r="B35" i="54"/>
  <c r="C35" i="54"/>
  <c r="D35" i="54"/>
  <c r="E35" i="54"/>
  <c r="F35" i="54"/>
  <c r="G35" i="54"/>
  <c r="H35" i="54"/>
  <c r="I35" i="54"/>
  <c r="J35" i="54"/>
  <c r="K35" i="54"/>
  <c r="L35" i="54"/>
  <c r="M35" i="54"/>
  <c r="A36" i="54"/>
  <c r="B36" i="54"/>
  <c r="C36" i="54"/>
  <c r="D36" i="54"/>
  <c r="E36" i="54"/>
  <c r="F36" i="54"/>
  <c r="G36" i="54"/>
  <c r="H36" i="54"/>
  <c r="I36" i="54"/>
  <c r="J36" i="54"/>
  <c r="K36" i="54"/>
  <c r="L36" i="54"/>
  <c r="M36" i="54"/>
  <c r="A37" i="54"/>
  <c r="B37" i="54"/>
  <c r="C37" i="54"/>
  <c r="D37" i="54"/>
  <c r="E37" i="54"/>
  <c r="F37" i="54"/>
  <c r="G37" i="54"/>
  <c r="H37" i="54"/>
  <c r="I37" i="54"/>
  <c r="J37" i="54"/>
  <c r="K37" i="54"/>
  <c r="L37" i="54"/>
  <c r="M37" i="54"/>
  <c r="A38" i="54"/>
  <c r="B38" i="54"/>
  <c r="C38" i="54"/>
  <c r="D38" i="54"/>
  <c r="E38" i="54"/>
  <c r="F38" i="54"/>
  <c r="G38" i="54"/>
  <c r="H38" i="54"/>
  <c r="I38" i="54"/>
  <c r="J38" i="54"/>
  <c r="K38" i="54"/>
  <c r="L38" i="54"/>
  <c r="M38" i="54"/>
  <c r="A39" i="54"/>
  <c r="B39" i="54"/>
  <c r="C39" i="54"/>
  <c r="D39" i="54"/>
  <c r="E39" i="54"/>
  <c r="F39" i="54"/>
  <c r="G39" i="54"/>
  <c r="H39" i="54"/>
  <c r="I39" i="54"/>
  <c r="J39" i="54"/>
  <c r="K39" i="54"/>
  <c r="L39" i="54"/>
  <c r="M39" i="54"/>
  <c r="A40" i="54"/>
  <c r="B40" i="54"/>
  <c r="C40" i="54"/>
  <c r="D40" i="54"/>
  <c r="E40" i="54"/>
  <c r="F40" i="54"/>
  <c r="G40" i="54"/>
  <c r="H40" i="54"/>
  <c r="I40" i="54"/>
  <c r="J40" i="54"/>
  <c r="K40" i="54"/>
  <c r="L40" i="54"/>
  <c r="M40" i="54"/>
  <c r="A41" i="54"/>
  <c r="B41" i="54"/>
  <c r="C41" i="54"/>
  <c r="D41" i="54"/>
  <c r="E41" i="54"/>
  <c r="F41" i="54"/>
  <c r="G41" i="54"/>
  <c r="H41" i="54"/>
  <c r="I41" i="54"/>
  <c r="J41" i="54"/>
  <c r="K41" i="54"/>
  <c r="L41" i="54"/>
  <c r="M41" i="54"/>
  <c r="A42" i="54"/>
  <c r="B42" i="54"/>
  <c r="C42" i="54"/>
  <c r="D42" i="54"/>
  <c r="E42" i="54"/>
  <c r="F42" i="54"/>
  <c r="G42" i="54"/>
  <c r="H42" i="54"/>
  <c r="I42" i="54"/>
  <c r="J42" i="54"/>
  <c r="K42" i="54"/>
  <c r="L42" i="54"/>
  <c r="M42" i="54"/>
  <c r="A43" i="54"/>
  <c r="B43" i="54"/>
  <c r="C43" i="54"/>
  <c r="D43" i="54"/>
  <c r="E43" i="54"/>
  <c r="F43" i="54"/>
  <c r="G43" i="54"/>
  <c r="H43" i="54"/>
  <c r="I43" i="54"/>
  <c r="J43" i="54"/>
  <c r="K43" i="54"/>
  <c r="L43" i="54"/>
  <c r="M43" i="54"/>
  <c r="A44" i="54"/>
  <c r="B44" i="54"/>
  <c r="C44" i="54"/>
  <c r="D44" i="54"/>
  <c r="E44" i="54"/>
  <c r="F44" i="54"/>
  <c r="G44" i="54"/>
  <c r="H44" i="54"/>
  <c r="I44" i="54"/>
  <c r="J44" i="54"/>
  <c r="K44" i="54"/>
  <c r="L44" i="54"/>
  <c r="M44" i="54"/>
  <c r="A45" i="54"/>
  <c r="B45" i="54"/>
  <c r="C45" i="54"/>
  <c r="D45" i="54"/>
  <c r="E45" i="54"/>
  <c r="F45" i="54"/>
  <c r="G45" i="54"/>
  <c r="H45" i="54"/>
  <c r="I45" i="54"/>
  <c r="J45" i="54"/>
  <c r="K45" i="54"/>
  <c r="L45" i="54"/>
  <c r="M45" i="54"/>
  <c r="A46" i="54"/>
  <c r="B46" i="54"/>
  <c r="C46" i="54"/>
  <c r="D46" i="54"/>
  <c r="E46" i="54"/>
  <c r="F46" i="54"/>
  <c r="G46" i="54"/>
  <c r="H46" i="54"/>
  <c r="I46" i="54"/>
  <c r="J46" i="54"/>
  <c r="K46" i="54"/>
  <c r="L46" i="54"/>
  <c r="M46" i="54"/>
  <c r="A47" i="54"/>
  <c r="B47" i="54"/>
  <c r="C47" i="54"/>
  <c r="D47" i="54"/>
  <c r="E47" i="54"/>
  <c r="F47" i="54"/>
  <c r="G47" i="54"/>
  <c r="H47" i="54"/>
  <c r="I47" i="54"/>
  <c r="J47" i="54"/>
  <c r="K47" i="54"/>
  <c r="L47" i="54"/>
  <c r="M47" i="54"/>
  <c r="A48" i="54"/>
  <c r="B48" i="54"/>
  <c r="C48" i="54"/>
  <c r="D48" i="54"/>
  <c r="E48" i="54"/>
  <c r="F48" i="54"/>
  <c r="G48" i="54"/>
  <c r="H48" i="54"/>
  <c r="I48" i="54"/>
  <c r="J48" i="54"/>
  <c r="K48" i="54"/>
  <c r="L48" i="54"/>
  <c r="M48" i="54"/>
  <c r="E50" i="54"/>
  <c r="E51" i="54"/>
  <c r="L51" i="54"/>
  <c r="E52" i="54"/>
  <c r="F52" i="54"/>
  <c r="L52" i="54"/>
  <c r="E53" i="54"/>
  <c r="F53" i="54"/>
  <c r="L53" i="54"/>
  <c r="E54" i="54"/>
  <c r="F54" i="54"/>
  <c r="L54" i="54"/>
  <c r="A57" i="54"/>
  <c r="B57" i="54"/>
  <c r="C57" i="54"/>
  <c r="D57" i="54"/>
  <c r="E57" i="54"/>
  <c r="F57" i="54"/>
  <c r="G57" i="54"/>
  <c r="H57" i="54"/>
  <c r="A58" i="54"/>
  <c r="B58" i="54"/>
  <c r="C58" i="54"/>
  <c r="D58" i="54"/>
  <c r="E58" i="54"/>
  <c r="F58" i="54"/>
  <c r="G58" i="54"/>
  <c r="H58" i="54"/>
  <c r="I58" i="54"/>
  <c r="J58" i="54"/>
  <c r="K58" i="54"/>
  <c r="L58" i="54"/>
  <c r="M58" i="54"/>
  <c r="A59" i="54"/>
  <c r="B59" i="54"/>
  <c r="C59" i="54"/>
  <c r="D59" i="54"/>
  <c r="E59" i="54"/>
  <c r="F59" i="54"/>
  <c r="G59" i="54"/>
  <c r="H59" i="54"/>
  <c r="I59" i="54"/>
  <c r="J59" i="54"/>
  <c r="K59" i="54"/>
  <c r="L59" i="54"/>
  <c r="M59" i="54"/>
  <c r="A60" i="54"/>
  <c r="B60" i="54"/>
  <c r="C60" i="54"/>
  <c r="D60" i="54"/>
  <c r="E60" i="54"/>
  <c r="F60" i="54"/>
  <c r="G60" i="54"/>
  <c r="H60" i="54"/>
  <c r="I60" i="54"/>
  <c r="J60" i="54"/>
  <c r="K60" i="54"/>
  <c r="L60" i="54"/>
  <c r="M60" i="54"/>
  <c r="A61" i="54"/>
  <c r="B61" i="54"/>
  <c r="C61" i="54"/>
  <c r="D61" i="54"/>
  <c r="E61" i="54"/>
  <c r="F61" i="54"/>
  <c r="G61" i="54"/>
  <c r="H61" i="54"/>
  <c r="I61" i="54"/>
  <c r="J61" i="54"/>
  <c r="K61" i="54"/>
  <c r="L61" i="54"/>
  <c r="M61" i="54"/>
  <c r="A62" i="54"/>
  <c r="B62" i="54"/>
  <c r="C62" i="54"/>
  <c r="D62" i="54"/>
  <c r="E62" i="54"/>
  <c r="F62" i="54"/>
  <c r="G62" i="54"/>
  <c r="H62" i="54"/>
  <c r="I62" i="54"/>
  <c r="J62" i="54"/>
  <c r="K62" i="54"/>
  <c r="L62" i="54"/>
  <c r="M62" i="54"/>
  <c r="A63" i="54"/>
  <c r="B63" i="54"/>
  <c r="C63" i="54"/>
  <c r="D63" i="54"/>
  <c r="E63" i="54"/>
  <c r="F63" i="54"/>
  <c r="G63" i="54"/>
  <c r="H63" i="54"/>
  <c r="I63" i="54"/>
  <c r="J63" i="54"/>
  <c r="K63" i="54"/>
  <c r="L63" i="54"/>
  <c r="M63" i="54"/>
  <c r="A64" i="54"/>
  <c r="B64" i="54"/>
  <c r="C64" i="54"/>
  <c r="D64" i="54"/>
  <c r="E64" i="54"/>
  <c r="F64" i="54"/>
  <c r="G64" i="54"/>
  <c r="H64" i="54"/>
  <c r="I64" i="54"/>
  <c r="J64" i="54"/>
  <c r="K64" i="54"/>
  <c r="L64" i="54"/>
  <c r="M64" i="54"/>
  <c r="A65" i="54"/>
  <c r="B65" i="54"/>
  <c r="C65" i="54"/>
  <c r="D65" i="54"/>
  <c r="E65" i="54"/>
  <c r="F65" i="54"/>
  <c r="G65" i="54"/>
  <c r="H65" i="54"/>
  <c r="I65" i="54"/>
  <c r="J65" i="54"/>
  <c r="K65" i="54"/>
  <c r="L65" i="54"/>
  <c r="M65" i="54"/>
  <c r="A66" i="54"/>
  <c r="B66" i="54"/>
  <c r="C66" i="54"/>
  <c r="D66" i="54"/>
  <c r="E66" i="54"/>
  <c r="F66" i="54"/>
  <c r="G66" i="54"/>
  <c r="H66" i="54"/>
  <c r="I66" i="54"/>
  <c r="J66" i="54"/>
  <c r="K66" i="54"/>
  <c r="L66" i="54"/>
  <c r="M66" i="54"/>
  <c r="A67" i="54"/>
  <c r="B67" i="54"/>
  <c r="C67" i="54"/>
  <c r="D67" i="54"/>
  <c r="E67" i="54"/>
  <c r="F67" i="54"/>
  <c r="G67" i="54"/>
  <c r="H67" i="54"/>
  <c r="I67" i="54"/>
  <c r="J67" i="54"/>
  <c r="K67" i="54"/>
  <c r="L67" i="54"/>
  <c r="M67" i="54"/>
  <c r="A68" i="54"/>
  <c r="B68" i="54"/>
  <c r="C68" i="54"/>
  <c r="D68" i="54"/>
  <c r="E68" i="54"/>
  <c r="F68" i="54"/>
  <c r="G68" i="54"/>
  <c r="H68" i="54"/>
  <c r="I68" i="54"/>
  <c r="J68" i="54"/>
  <c r="K68" i="54"/>
  <c r="L68" i="54"/>
  <c r="M68" i="54"/>
  <c r="A69" i="54"/>
  <c r="B69" i="54"/>
  <c r="C69" i="54"/>
  <c r="D69" i="54"/>
  <c r="E69" i="54"/>
  <c r="F69" i="54"/>
  <c r="G69" i="54"/>
  <c r="H69" i="54"/>
  <c r="I69" i="54"/>
  <c r="J69" i="54"/>
  <c r="K69" i="54"/>
  <c r="L69" i="54"/>
  <c r="M69" i="54"/>
  <c r="A70" i="54"/>
  <c r="B70" i="54"/>
  <c r="C70" i="54"/>
  <c r="D70" i="54"/>
  <c r="E70" i="54"/>
  <c r="F70" i="54"/>
  <c r="G70" i="54"/>
  <c r="H70" i="54"/>
  <c r="I70" i="54"/>
  <c r="J70" i="54"/>
  <c r="K70" i="54"/>
  <c r="L70" i="54"/>
  <c r="M70" i="54"/>
  <c r="A71" i="54"/>
  <c r="B71" i="54"/>
  <c r="C71" i="54"/>
  <c r="D71" i="54"/>
  <c r="E71" i="54"/>
  <c r="F71" i="54"/>
  <c r="G71" i="54"/>
  <c r="H71" i="54"/>
  <c r="I71" i="54"/>
  <c r="J71" i="54"/>
  <c r="K71" i="54"/>
  <c r="L71" i="54"/>
  <c r="M71" i="54"/>
  <c r="A72" i="54"/>
  <c r="B72" i="54"/>
  <c r="C72" i="54"/>
  <c r="D72" i="54"/>
  <c r="E72" i="54"/>
  <c r="F72" i="54"/>
  <c r="G72" i="54"/>
  <c r="H72" i="54"/>
  <c r="I72" i="54"/>
  <c r="J72" i="54"/>
  <c r="K72" i="54"/>
  <c r="L72" i="54"/>
  <c r="M72" i="54"/>
  <c r="A73" i="54"/>
  <c r="B73" i="54"/>
  <c r="C73" i="54"/>
  <c r="D73" i="54"/>
  <c r="E73" i="54"/>
  <c r="F73" i="54"/>
  <c r="G73" i="54"/>
  <c r="H73" i="54"/>
  <c r="I73" i="54"/>
  <c r="J73" i="54"/>
  <c r="K73" i="54"/>
  <c r="L73" i="54"/>
  <c r="M73" i="54"/>
  <c r="A74" i="54"/>
  <c r="B74" i="54"/>
  <c r="C74" i="54"/>
  <c r="D74" i="54"/>
  <c r="E74" i="54"/>
  <c r="F74" i="54"/>
  <c r="G74" i="54"/>
  <c r="H74" i="54"/>
  <c r="I74" i="54"/>
  <c r="J74" i="54"/>
  <c r="K74" i="54"/>
  <c r="L74" i="54"/>
  <c r="M74" i="54"/>
  <c r="E76" i="54"/>
  <c r="E77" i="54"/>
  <c r="L77" i="54"/>
  <c r="E78" i="54"/>
  <c r="F78" i="54"/>
  <c r="L78" i="54"/>
  <c r="E79" i="54"/>
  <c r="F79" i="54"/>
  <c r="L79" i="54"/>
  <c r="E80" i="54"/>
  <c r="F80" i="54"/>
  <c r="L80" i="54"/>
  <c r="A83" i="54"/>
  <c r="B83" i="54"/>
  <c r="C83" i="54"/>
  <c r="D83" i="54"/>
  <c r="E83" i="54"/>
  <c r="F83" i="54"/>
  <c r="G83" i="54"/>
  <c r="H83" i="54"/>
  <c r="A84" i="54"/>
  <c r="B84" i="54"/>
  <c r="C84" i="54"/>
  <c r="D84" i="54"/>
  <c r="E84" i="54"/>
  <c r="F84" i="54"/>
  <c r="G84" i="54"/>
  <c r="H84" i="54"/>
  <c r="I84" i="54"/>
  <c r="J84" i="54"/>
  <c r="K84" i="54"/>
  <c r="L84" i="54"/>
  <c r="M84" i="54"/>
  <c r="A85" i="54"/>
  <c r="B85" i="54"/>
  <c r="C85" i="54"/>
  <c r="D85" i="54"/>
  <c r="E85" i="54"/>
  <c r="F85" i="54"/>
  <c r="G85" i="54"/>
  <c r="H85" i="54"/>
  <c r="I85" i="54"/>
  <c r="J85" i="54"/>
  <c r="K85" i="54"/>
  <c r="L85" i="54"/>
  <c r="M85" i="54"/>
  <c r="A86" i="54"/>
  <c r="B86" i="54"/>
  <c r="C86" i="54"/>
  <c r="D86" i="54"/>
  <c r="E86" i="54"/>
  <c r="F86" i="54"/>
  <c r="G86" i="54"/>
  <c r="H86" i="54"/>
  <c r="I86" i="54"/>
  <c r="J86" i="54"/>
  <c r="K86" i="54"/>
  <c r="L86" i="54"/>
  <c r="M86" i="54"/>
  <c r="A87" i="54"/>
  <c r="B87" i="54"/>
  <c r="C87" i="54"/>
  <c r="D87" i="54"/>
  <c r="E87" i="54"/>
  <c r="F87" i="54"/>
  <c r="G87" i="54"/>
  <c r="H87" i="54"/>
  <c r="I87" i="54"/>
  <c r="J87" i="54"/>
  <c r="K87" i="54"/>
  <c r="L87" i="54"/>
  <c r="M87" i="54"/>
  <c r="A88" i="54"/>
  <c r="B88" i="54"/>
  <c r="C88" i="54"/>
  <c r="D88" i="54"/>
  <c r="E88" i="54"/>
  <c r="F88" i="54"/>
  <c r="G88" i="54"/>
  <c r="H88" i="54"/>
  <c r="I88" i="54"/>
  <c r="J88" i="54"/>
  <c r="K88" i="54"/>
  <c r="L88" i="54"/>
  <c r="M88" i="54"/>
  <c r="A89" i="54"/>
  <c r="B89" i="54"/>
  <c r="C89" i="54"/>
  <c r="D89" i="54"/>
  <c r="E89" i="54"/>
  <c r="F89" i="54"/>
  <c r="G89" i="54"/>
  <c r="H89" i="54"/>
  <c r="I89" i="54"/>
  <c r="J89" i="54"/>
  <c r="K89" i="54"/>
  <c r="L89" i="54"/>
  <c r="M89" i="54"/>
  <c r="A90" i="54"/>
  <c r="B90" i="54"/>
  <c r="C90" i="54"/>
  <c r="D90" i="54"/>
  <c r="E90" i="54"/>
  <c r="F90" i="54"/>
  <c r="G90" i="54"/>
  <c r="H90" i="54"/>
  <c r="I90" i="54"/>
  <c r="J90" i="54"/>
  <c r="K90" i="54"/>
  <c r="L90" i="54"/>
  <c r="M90" i="54"/>
  <c r="A91" i="54"/>
  <c r="B91" i="54"/>
  <c r="C91" i="54"/>
  <c r="D91" i="54"/>
  <c r="E91" i="54"/>
  <c r="F91" i="54"/>
  <c r="G91" i="54"/>
  <c r="H91" i="54"/>
  <c r="I91" i="54"/>
  <c r="J91" i="54"/>
  <c r="K91" i="54"/>
  <c r="L91" i="54"/>
  <c r="M91" i="54"/>
  <c r="A92" i="54"/>
  <c r="B92" i="54"/>
  <c r="C92" i="54"/>
  <c r="D92" i="54"/>
  <c r="E92" i="54"/>
  <c r="F92" i="54"/>
  <c r="G92" i="54"/>
  <c r="H92" i="54"/>
  <c r="I92" i="54"/>
  <c r="J92" i="54"/>
  <c r="K92" i="54"/>
  <c r="L92" i="54"/>
  <c r="M92" i="54"/>
  <c r="A93" i="54"/>
  <c r="B93" i="54"/>
  <c r="C93" i="54"/>
  <c r="D93" i="54"/>
  <c r="E93" i="54"/>
  <c r="F93" i="54"/>
  <c r="G93" i="54"/>
  <c r="H93" i="54"/>
  <c r="I93" i="54"/>
  <c r="J93" i="54"/>
  <c r="K93" i="54"/>
  <c r="L93" i="54"/>
  <c r="M93" i="54"/>
  <c r="A94" i="54"/>
  <c r="B94" i="54"/>
  <c r="C94" i="54"/>
  <c r="D94" i="54"/>
  <c r="E94" i="54"/>
  <c r="F94" i="54"/>
  <c r="G94" i="54"/>
  <c r="H94" i="54"/>
  <c r="I94" i="54"/>
  <c r="J94" i="54"/>
  <c r="K94" i="54"/>
  <c r="L94" i="54"/>
  <c r="M94" i="54"/>
  <c r="A95" i="54"/>
  <c r="B95" i="54"/>
  <c r="C95" i="54"/>
  <c r="D95" i="54"/>
  <c r="E95" i="54"/>
  <c r="F95" i="54"/>
  <c r="G95" i="54"/>
  <c r="H95" i="54"/>
  <c r="I95" i="54"/>
  <c r="J95" i="54"/>
  <c r="K95" i="54"/>
  <c r="L95" i="54"/>
  <c r="M95" i="54"/>
  <c r="A96" i="54"/>
  <c r="B96" i="54"/>
  <c r="C96" i="54"/>
  <c r="D96" i="54"/>
  <c r="E96" i="54"/>
  <c r="F96" i="54"/>
  <c r="G96" i="54"/>
  <c r="H96" i="54"/>
  <c r="I96" i="54"/>
  <c r="J96" i="54"/>
  <c r="K96" i="54"/>
  <c r="L96" i="54"/>
  <c r="M96" i="54"/>
  <c r="A97" i="54"/>
  <c r="B97" i="54"/>
  <c r="C97" i="54"/>
  <c r="D97" i="54"/>
  <c r="E97" i="54"/>
  <c r="F97" i="54"/>
  <c r="G97" i="54"/>
  <c r="H97" i="54"/>
  <c r="I97" i="54"/>
  <c r="J97" i="54"/>
  <c r="K97" i="54"/>
  <c r="L97" i="54"/>
  <c r="M97" i="54"/>
  <c r="A98" i="54"/>
  <c r="B98" i="54"/>
  <c r="C98" i="54"/>
  <c r="D98" i="54"/>
  <c r="E98" i="54"/>
  <c r="F98" i="54"/>
  <c r="G98" i="54"/>
  <c r="H98" i="54"/>
  <c r="I98" i="54"/>
  <c r="J98" i="54"/>
  <c r="K98" i="54"/>
  <c r="L98" i="54"/>
  <c r="M98" i="54"/>
  <c r="A99" i="54"/>
  <c r="B99" i="54"/>
  <c r="C99" i="54"/>
  <c r="D99" i="54"/>
  <c r="E99" i="54"/>
  <c r="F99" i="54"/>
  <c r="G99" i="54"/>
  <c r="H99" i="54"/>
  <c r="I99" i="54"/>
  <c r="J99" i="54"/>
  <c r="K99" i="54"/>
  <c r="L99" i="54"/>
  <c r="M99" i="54"/>
  <c r="A100" i="54"/>
  <c r="B100" i="54"/>
  <c r="C100" i="54"/>
  <c r="D100" i="54"/>
  <c r="E100" i="54"/>
  <c r="F100" i="54"/>
  <c r="G100" i="54"/>
  <c r="H100" i="54"/>
  <c r="I100" i="54"/>
  <c r="J100" i="54"/>
  <c r="K100" i="54"/>
  <c r="L100" i="54"/>
  <c r="M100" i="54"/>
  <c r="E102" i="54"/>
  <c r="E103" i="54"/>
  <c r="L103" i="54"/>
  <c r="E104" i="54"/>
  <c r="F104" i="54"/>
  <c r="L104" i="54"/>
  <c r="E105" i="54"/>
  <c r="F105" i="54"/>
  <c r="L105" i="54"/>
  <c r="E106" i="54"/>
  <c r="F106" i="54"/>
  <c r="L106" i="54"/>
  <c r="A109" i="54"/>
  <c r="B109" i="54"/>
  <c r="C109" i="54"/>
  <c r="D109" i="54"/>
  <c r="E109" i="54"/>
  <c r="F109" i="54"/>
  <c r="G109" i="54"/>
  <c r="H109" i="54"/>
  <c r="A110" i="54"/>
  <c r="B110" i="54"/>
  <c r="C110" i="54"/>
  <c r="D110" i="54"/>
  <c r="E110" i="54"/>
  <c r="F110" i="54"/>
  <c r="G110" i="54"/>
  <c r="H110" i="54"/>
  <c r="I110" i="54"/>
  <c r="J110" i="54"/>
  <c r="K110" i="54"/>
  <c r="L110" i="54"/>
  <c r="M110" i="54"/>
  <c r="A111" i="54"/>
  <c r="B111" i="54"/>
  <c r="C111" i="54"/>
  <c r="D111" i="54"/>
  <c r="E111" i="54"/>
  <c r="F111" i="54"/>
  <c r="G111" i="54"/>
  <c r="H111" i="54"/>
  <c r="I111" i="54"/>
  <c r="J111" i="54"/>
  <c r="K111" i="54"/>
  <c r="L111" i="54"/>
  <c r="M111" i="54"/>
  <c r="A112" i="54"/>
  <c r="B112" i="54"/>
  <c r="C112" i="54"/>
  <c r="D112" i="54"/>
  <c r="E112" i="54"/>
  <c r="F112" i="54"/>
  <c r="G112" i="54"/>
  <c r="H112" i="54"/>
  <c r="I112" i="54"/>
  <c r="J112" i="54"/>
  <c r="K112" i="54"/>
  <c r="L112" i="54"/>
  <c r="M112" i="54"/>
  <c r="A113" i="54"/>
  <c r="B113" i="54"/>
  <c r="C113" i="54"/>
  <c r="D113" i="54"/>
  <c r="E113" i="54"/>
  <c r="F113" i="54"/>
  <c r="G113" i="54"/>
  <c r="H113" i="54"/>
  <c r="I113" i="54"/>
  <c r="J113" i="54"/>
  <c r="K113" i="54"/>
  <c r="L113" i="54"/>
  <c r="M113" i="54"/>
  <c r="A114" i="54"/>
  <c r="B114" i="54"/>
  <c r="C114" i="54"/>
  <c r="D114" i="54"/>
  <c r="E114" i="54"/>
  <c r="F114" i="54"/>
  <c r="G114" i="54"/>
  <c r="H114" i="54"/>
  <c r="I114" i="54"/>
  <c r="J114" i="54"/>
  <c r="K114" i="54"/>
  <c r="L114" i="54"/>
  <c r="M114" i="54"/>
  <c r="A115" i="54"/>
  <c r="B115" i="54"/>
  <c r="C115" i="54"/>
  <c r="D115" i="54"/>
  <c r="E115" i="54"/>
  <c r="F115" i="54"/>
  <c r="G115" i="54"/>
  <c r="H115" i="54"/>
  <c r="I115" i="54"/>
  <c r="J115" i="54"/>
  <c r="K115" i="54"/>
  <c r="L115" i="54"/>
  <c r="M115" i="54"/>
  <c r="A116" i="54"/>
  <c r="B116" i="54"/>
  <c r="C116" i="54"/>
  <c r="D116" i="54"/>
  <c r="E116" i="54"/>
  <c r="F116" i="54"/>
  <c r="G116" i="54"/>
  <c r="H116" i="54"/>
  <c r="I116" i="54"/>
  <c r="J116" i="54"/>
  <c r="K116" i="54"/>
  <c r="L116" i="54"/>
  <c r="M116" i="54"/>
  <c r="A117" i="54"/>
  <c r="B117" i="54"/>
  <c r="C117" i="54"/>
  <c r="D117" i="54"/>
  <c r="E117" i="54"/>
  <c r="F117" i="54"/>
  <c r="G117" i="54"/>
  <c r="H117" i="54"/>
  <c r="I117" i="54"/>
  <c r="J117" i="54"/>
  <c r="K117" i="54"/>
  <c r="L117" i="54"/>
  <c r="M117" i="54"/>
  <c r="A118" i="54"/>
  <c r="B118" i="54"/>
  <c r="C118" i="54"/>
  <c r="D118" i="54"/>
  <c r="E118" i="54"/>
  <c r="F118" i="54"/>
  <c r="G118" i="54"/>
  <c r="H118" i="54"/>
  <c r="I118" i="54"/>
  <c r="J118" i="54"/>
  <c r="K118" i="54"/>
  <c r="L118" i="54"/>
  <c r="M118" i="54"/>
  <c r="A119" i="54"/>
  <c r="B119" i="54"/>
  <c r="C119" i="54"/>
  <c r="D119" i="54"/>
  <c r="E119" i="54"/>
  <c r="F119" i="54"/>
  <c r="G119" i="54"/>
  <c r="H119" i="54"/>
  <c r="I119" i="54"/>
  <c r="J119" i="54"/>
  <c r="K119" i="54"/>
  <c r="L119" i="54"/>
  <c r="M119" i="54"/>
  <c r="A120" i="54"/>
  <c r="B120" i="54"/>
  <c r="C120" i="54"/>
  <c r="D120" i="54"/>
  <c r="E120" i="54"/>
  <c r="F120" i="54"/>
  <c r="G120" i="54"/>
  <c r="H120" i="54"/>
  <c r="I120" i="54"/>
  <c r="J120" i="54"/>
  <c r="K120" i="54"/>
  <c r="L120" i="54"/>
  <c r="M120" i="54"/>
  <c r="A121" i="54"/>
  <c r="B121" i="54"/>
  <c r="C121" i="54"/>
  <c r="D121" i="54"/>
  <c r="E121" i="54"/>
  <c r="F121" i="54"/>
  <c r="G121" i="54"/>
  <c r="H121" i="54"/>
  <c r="I121" i="54"/>
  <c r="J121" i="54"/>
  <c r="K121" i="54"/>
  <c r="L121" i="54"/>
  <c r="M121" i="54"/>
  <c r="A122" i="54"/>
  <c r="B122" i="54"/>
  <c r="C122" i="54"/>
  <c r="D122" i="54"/>
  <c r="E122" i="54"/>
  <c r="F122" i="54"/>
  <c r="G122" i="54"/>
  <c r="H122" i="54"/>
  <c r="I122" i="54"/>
  <c r="J122" i="54"/>
  <c r="K122" i="54"/>
  <c r="L122" i="54"/>
  <c r="M122" i="54"/>
  <c r="A123" i="54"/>
  <c r="B123" i="54"/>
  <c r="C123" i="54"/>
  <c r="D123" i="54"/>
  <c r="E123" i="54"/>
  <c r="F123" i="54"/>
  <c r="G123" i="54"/>
  <c r="H123" i="54"/>
  <c r="I123" i="54"/>
  <c r="J123" i="54"/>
  <c r="K123" i="54"/>
  <c r="L123" i="54"/>
  <c r="M123" i="54"/>
  <c r="A124" i="54"/>
  <c r="B124" i="54"/>
  <c r="C124" i="54"/>
  <c r="D124" i="54"/>
  <c r="E124" i="54"/>
  <c r="F124" i="54"/>
  <c r="G124" i="54"/>
  <c r="H124" i="54"/>
  <c r="I124" i="54"/>
  <c r="J124" i="54"/>
  <c r="K124" i="54"/>
  <c r="L124" i="54"/>
  <c r="M124" i="54"/>
  <c r="A125" i="54"/>
  <c r="B125" i="54"/>
  <c r="C125" i="54"/>
  <c r="D125" i="54"/>
  <c r="E125" i="54"/>
  <c r="F125" i="54"/>
  <c r="G125" i="54"/>
  <c r="H125" i="54"/>
  <c r="I125" i="54"/>
  <c r="J125" i="54"/>
  <c r="K125" i="54"/>
  <c r="L125" i="54"/>
  <c r="M125" i="54"/>
  <c r="A126" i="54"/>
  <c r="B126" i="54"/>
  <c r="C126" i="54"/>
  <c r="D126" i="54"/>
  <c r="E126" i="54"/>
  <c r="F126" i="54"/>
  <c r="G126" i="54"/>
  <c r="H126" i="54"/>
  <c r="I126" i="54"/>
  <c r="J126" i="54"/>
  <c r="K126" i="54"/>
  <c r="L126" i="54"/>
  <c r="M126" i="54"/>
  <c r="E128" i="54"/>
  <c r="E129" i="54"/>
  <c r="L129" i="54"/>
  <c r="E130" i="54"/>
  <c r="F130" i="54"/>
  <c r="L130" i="54"/>
  <c r="E131" i="54"/>
  <c r="F131" i="54"/>
  <c r="L131" i="54"/>
  <c r="E132" i="54"/>
  <c r="F132" i="54"/>
  <c r="L132" i="54"/>
  <c r="A135" i="54"/>
  <c r="B135" i="54"/>
  <c r="C135" i="54"/>
  <c r="D135" i="54"/>
  <c r="E135" i="54"/>
  <c r="F135" i="54"/>
  <c r="G135" i="54"/>
  <c r="H135" i="54"/>
  <c r="A136" i="54"/>
  <c r="B136" i="54"/>
  <c r="C136" i="54"/>
  <c r="D136" i="54"/>
  <c r="E136" i="54"/>
  <c r="F136" i="54"/>
  <c r="G136" i="54"/>
  <c r="H136" i="54"/>
  <c r="I136" i="54"/>
  <c r="J136" i="54"/>
  <c r="K136" i="54"/>
  <c r="L136" i="54"/>
  <c r="M136" i="54"/>
  <c r="A137" i="54"/>
  <c r="B137" i="54"/>
  <c r="C137" i="54"/>
  <c r="D137" i="54"/>
  <c r="E137" i="54"/>
  <c r="F137" i="54"/>
  <c r="G137" i="54"/>
  <c r="H137" i="54"/>
  <c r="I137" i="54"/>
  <c r="J137" i="54"/>
  <c r="K137" i="54"/>
  <c r="L137" i="54"/>
  <c r="M137" i="54"/>
  <c r="A138" i="54"/>
  <c r="B138" i="54"/>
  <c r="C138" i="54"/>
  <c r="D138" i="54"/>
  <c r="E138" i="54"/>
  <c r="F138" i="54"/>
  <c r="G138" i="54"/>
  <c r="H138" i="54"/>
  <c r="I138" i="54"/>
  <c r="J138" i="54"/>
  <c r="K138" i="54"/>
  <c r="L138" i="54"/>
  <c r="M138" i="54"/>
  <c r="A139" i="54"/>
  <c r="B139" i="54"/>
  <c r="C139" i="54"/>
  <c r="D139" i="54"/>
  <c r="E139" i="54"/>
  <c r="F139" i="54"/>
  <c r="G139" i="54"/>
  <c r="H139" i="54"/>
  <c r="I139" i="54"/>
  <c r="J139" i="54"/>
  <c r="K139" i="54"/>
  <c r="L139" i="54"/>
  <c r="M139" i="54"/>
  <c r="A140" i="54"/>
  <c r="B140" i="54"/>
  <c r="C140" i="54"/>
  <c r="D140" i="54"/>
  <c r="E140" i="54"/>
  <c r="F140" i="54"/>
  <c r="G140" i="54"/>
  <c r="H140" i="54"/>
  <c r="I140" i="54"/>
  <c r="J140" i="54"/>
  <c r="K140" i="54"/>
  <c r="L140" i="54"/>
  <c r="M140" i="54"/>
  <c r="A141" i="54"/>
  <c r="B141" i="54"/>
  <c r="C141" i="54"/>
  <c r="D141" i="54"/>
  <c r="E141" i="54"/>
  <c r="F141" i="54"/>
  <c r="G141" i="54"/>
  <c r="H141" i="54"/>
  <c r="I141" i="54"/>
  <c r="J141" i="54"/>
  <c r="K141" i="54"/>
  <c r="L141" i="54"/>
  <c r="M141" i="54"/>
  <c r="A142" i="54"/>
  <c r="B142" i="54"/>
  <c r="C142" i="54"/>
  <c r="D142" i="54"/>
  <c r="E142" i="54"/>
  <c r="F142" i="54"/>
  <c r="G142" i="54"/>
  <c r="H142" i="54"/>
  <c r="I142" i="54"/>
  <c r="J142" i="54"/>
  <c r="K142" i="54"/>
  <c r="L142" i="54"/>
  <c r="M142" i="54"/>
  <c r="A143" i="54"/>
  <c r="B143" i="54"/>
  <c r="C143" i="54"/>
  <c r="D143" i="54"/>
  <c r="E143" i="54"/>
  <c r="F143" i="54"/>
  <c r="G143" i="54"/>
  <c r="H143" i="54"/>
  <c r="I143" i="54"/>
  <c r="J143" i="54"/>
  <c r="K143" i="54"/>
  <c r="L143" i="54"/>
  <c r="M143" i="54"/>
  <c r="A144" i="54"/>
  <c r="B144" i="54"/>
  <c r="C144" i="54"/>
  <c r="D144" i="54"/>
  <c r="E144" i="54"/>
  <c r="F144" i="54"/>
  <c r="G144" i="54"/>
  <c r="H144" i="54"/>
  <c r="I144" i="54"/>
  <c r="J144" i="54"/>
  <c r="K144" i="54"/>
  <c r="L144" i="54"/>
  <c r="M144" i="54"/>
  <c r="A145" i="54"/>
  <c r="B145" i="54"/>
  <c r="C145" i="54"/>
  <c r="D145" i="54"/>
  <c r="E145" i="54"/>
  <c r="F145" i="54"/>
  <c r="G145" i="54"/>
  <c r="H145" i="54"/>
  <c r="I145" i="54"/>
  <c r="J145" i="54"/>
  <c r="K145" i="54"/>
  <c r="L145" i="54"/>
  <c r="M145" i="54"/>
  <c r="A146" i="54"/>
  <c r="B146" i="54"/>
  <c r="C146" i="54"/>
  <c r="D146" i="54"/>
  <c r="E146" i="54"/>
  <c r="F146" i="54"/>
  <c r="G146" i="54"/>
  <c r="H146" i="54"/>
  <c r="I146" i="54"/>
  <c r="J146" i="54"/>
  <c r="K146" i="54"/>
  <c r="L146" i="54"/>
  <c r="M146" i="54"/>
  <c r="A147" i="54"/>
  <c r="B147" i="54"/>
  <c r="C147" i="54"/>
  <c r="D147" i="54"/>
  <c r="E147" i="54"/>
  <c r="F147" i="54"/>
  <c r="G147" i="54"/>
  <c r="H147" i="54"/>
  <c r="I147" i="54"/>
  <c r="J147" i="54"/>
  <c r="K147" i="54"/>
  <c r="L147" i="54"/>
  <c r="M147" i="54"/>
  <c r="A148" i="54"/>
  <c r="B148" i="54"/>
  <c r="C148" i="54"/>
  <c r="D148" i="54"/>
  <c r="E148" i="54"/>
  <c r="F148" i="54"/>
  <c r="G148" i="54"/>
  <c r="H148" i="54"/>
  <c r="I148" i="54"/>
  <c r="J148" i="54"/>
  <c r="K148" i="54"/>
  <c r="L148" i="54"/>
  <c r="M148" i="54"/>
  <c r="A149" i="54"/>
  <c r="B149" i="54"/>
  <c r="C149" i="54"/>
  <c r="D149" i="54"/>
  <c r="E149" i="54"/>
  <c r="F149" i="54"/>
  <c r="G149" i="54"/>
  <c r="H149" i="54"/>
  <c r="I149" i="54"/>
  <c r="J149" i="54"/>
  <c r="K149" i="54"/>
  <c r="L149" i="54"/>
  <c r="M149" i="54"/>
  <c r="A150" i="54"/>
  <c r="B150" i="54"/>
  <c r="C150" i="54"/>
  <c r="D150" i="54"/>
  <c r="E150" i="54"/>
  <c r="F150" i="54"/>
  <c r="G150" i="54"/>
  <c r="H150" i="54"/>
  <c r="I150" i="54"/>
  <c r="J150" i="54"/>
  <c r="K150" i="54"/>
  <c r="L150" i="54"/>
  <c r="M150" i="54"/>
  <c r="A151" i="54"/>
  <c r="B151" i="54"/>
  <c r="C151" i="54"/>
  <c r="D151" i="54"/>
  <c r="E151" i="54"/>
  <c r="F151" i="54"/>
  <c r="G151" i="54"/>
  <c r="H151" i="54"/>
  <c r="I151" i="54"/>
  <c r="J151" i="54"/>
  <c r="K151" i="54"/>
  <c r="L151" i="54"/>
  <c r="M151" i="54"/>
  <c r="A152" i="54"/>
  <c r="B152" i="54"/>
  <c r="C152" i="54"/>
  <c r="D152" i="54"/>
  <c r="E152" i="54"/>
  <c r="F152" i="54"/>
  <c r="G152" i="54"/>
  <c r="H152" i="54"/>
  <c r="I152" i="54"/>
  <c r="J152" i="54"/>
  <c r="K152" i="54"/>
  <c r="L152" i="54"/>
  <c r="M152" i="54"/>
  <c r="E154" i="54"/>
  <c r="E155" i="54"/>
  <c r="L155" i="54"/>
  <c r="E156" i="54"/>
  <c r="F156" i="54"/>
  <c r="L156" i="54"/>
  <c r="E157" i="54"/>
  <c r="F157" i="54"/>
  <c r="L157" i="54"/>
  <c r="E158" i="54"/>
  <c r="F158" i="54"/>
  <c r="L158" i="54"/>
  <c r="A161" i="54"/>
  <c r="B161" i="54"/>
  <c r="C161" i="54"/>
  <c r="D161" i="54"/>
  <c r="E161" i="54"/>
  <c r="F161" i="54"/>
  <c r="G161" i="54"/>
  <c r="H161" i="54"/>
  <c r="A162" i="54"/>
  <c r="B162" i="54"/>
  <c r="C162" i="54"/>
  <c r="D162" i="54"/>
  <c r="E162" i="54"/>
  <c r="F162" i="54"/>
  <c r="G162" i="54"/>
  <c r="H162" i="54"/>
  <c r="I162" i="54"/>
  <c r="J162" i="54"/>
  <c r="K162" i="54"/>
  <c r="L162" i="54"/>
  <c r="M162" i="54"/>
  <c r="A163" i="54"/>
  <c r="B163" i="54"/>
  <c r="C163" i="54"/>
  <c r="D163" i="54"/>
  <c r="E163" i="54"/>
  <c r="F163" i="54"/>
  <c r="G163" i="54"/>
  <c r="H163" i="54"/>
  <c r="I163" i="54"/>
  <c r="J163" i="54"/>
  <c r="K163" i="54"/>
  <c r="L163" i="54"/>
  <c r="M163" i="54"/>
  <c r="A164" i="54"/>
  <c r="B164" i="54"/>
  <c r="C164" i="54"/>
  <c r="D164" i="54"/>
  <c r="E164" i="54"/>
  <c r="F164" i="54"/>
  <c r="G164" i="54"/>
  <c r="H164" i="54"/>
  <c r="I164" i="54"/>
  <c r="J164" i="54"/>
  <c r="K164" i="54"/>
  <c r="L164" i="54"/>
  <c r="M164" i="54"/>
  <c r="A165" i="54"/>
  <c r="B165" i="54"/>
  <c r="C165" i="54"/>
  <c r="D165" i="54"/>
  <c r="E165" i="54"/>
  <c r="F165" i="54"/>
  <c r="G165" i="54"/>
  <c r="H165" i="54"/>
  <c r="I165" i="54"/>
  <c r="J165" i="54"/>
  <c r="K165" i="54"/>
  <c r="L165" i="54"/>
  <c r="M165" i="54"/>
  <c r="A166" i="54"/>
  <c r="B166" i="54"/>
  <c r="C166" i="54"/>
  <c r="D166" i="54"/>
  <c r="E166" i="54"/>
  <c r="F166" i="54"/>
  <c r="G166" i="54"/>
  <c r="H166" i="54"/>
  <c r="I166" i="54"/>
  <c r="J166" i="54"/>
  <c r="K166" i="54"/>
  <c r="L166" i="54"/>
  <c r="M166" i="54"/>
  <c r="A167" i="54"/>
  <c r="B167" i="54"/>
  <c r="C167" i="54"/>
  <c r="D167" i="54"/>
  <c r="E167" i="54"/>
  <c r="F167" i="54"/>
  <c r="G167" i="54"/>
  <c r="H167" i="54"/>
  <c r="I167" i="54"/>
  <c r="J167" i="54"/>
  <c r="K167" i="54"/>
  <c r="L167" i="54"/>
  <c r="M167" i="54"/>
  <c r="A168" i="54"/>
  <c r="B168" i="54"/>
  <c r="C168" i="54"/>
  <c r="D168" i="54"/>
  <c r="E168" i="54"/>
  <c r="F168" i="54"/>
  <c r="G168" i="54"/>
  <c r="H168" i="54"/>
  <c r="I168" i="54"/>
  <c r="J168" i="54"/>
  <c r="K168" i="54"/>
  <c r="L168" i="54"/>
  <c r="M168" i="54"/>
  <c r="A169" i="54"/>
  <c r="B169" i="54"/>
  <c r="C169" i="54"/>
  <c r="D169" i="54"/>
  <c r="E169" i="54"/>
  <c r="F169" i="54"/>
  <c r="G169" i="54"/>
  <c r="H169" i="54"/>
  <c r="I169" i="54"/>
  <c r="J169" i="54"/>
  <c r="K169" i="54"/>
  <c r="L169" i="54"/>
  <c r="M169" i="54"/>
  <c r="A170" i="54"/>
  <c r="B170" i="54"/>
  <c r="C170" i="54"/>
  <c r="D170" i="54"/>
  <c r="E170" i="54"/>
  <c r="F170" i="54"/>
  <c r="G170" i="54"/>
  <c r="H170" i="54"/>
  <c r="I170" i="54"/>
  <c r="J170" i="54"/>
  <c r="K170" i="54"/>
  <c r="L170" i="54"/>
  <c r="M170" i="54"/>
  <c r="A171" i="54"/>
  <c r="B171" i="54"/>
  <c r="C171" i="54"/>
  <c r="D171" i="54"/>
  <c r="E171" i="54"/>
  <c r="F171" i="54"/>
  <c r="G171" i="54"/>
  <c r="H171" i="54"/>
  <c r="I171" i="54"/>
  <c r="J171" i="54"/>
  <c r="K171" i="54"/>
  <c r="L171" i="54"/>
  <c r="M171" i="54"/>
  <c r="A172" i="54"/>
  <c r="B172" i="54"/>
  <c r="C172" i="54"/>
  <c r="D172" i="54"/>
  <c r="E172" i="54"/>
  <c r="F172" i="54"/>
  <c r="G172" i="54"/>
  <c r="H172" i="54"/>
  <c r="I172" i="54"/>
  <c r="J172" i="54"/>
  <c r="K172" i="54"/>
  <c r="L172" i="54"/>
  <c r="M172" i="54"/>
  <c r="A173" i="54"/>
  <c r="B173" i="54"/>
  <c r="C173" i="54"/>
  <c r="D173" i="54"/>
  <c r="E173" i="54"/>
  <c r="F173" i="54"/>
  <c r="G173" i="54"/>
  <c r="H173" i="54"/>
  <c r="I173" i="54"/>
  <c r="J173" i="54"/>
  <c r="K173" i="54"/>
  <c r="L173" i="54"/>
  <c r="M173" i="54"/>
  <c r="A174" i="54"/>
  <c r="B174" i="54"/>
  <c r="C174" i="54"/>
  <c r="D174" i="54"/>
  <c r="E174" i="54"/>
  <c r="F174" i="54"/>
  <c r="G174" i="54"/>
  <c r="H174" i="54"/>
  <c r="I174" i="54"/>
  <c r="J174" i="54"/>
  <c r="K174" i="54"/>
  <c r="L174" i="54"/>
  <c r="M174" i="54"/>
  <c r="A175" i="54"/>
  <c r="B175" i="54"/>
  <c r="C175" i="54"/>
  <c r="D175" i="54"/>
  <c r="E175" i="54"/>
  <c r="F175" i="54"/>
  <c r="G175" i="54"/>
  <c r="H175" i="54"/>
  <c r="I175" i="54"/>
  <c r="J175" i="54"/>
  <c r="K175" i="54"/>
  <c r="L175" i="54"/>
  <c r="M175" i="54"/>
  <c r="A176" i="54"/>
  <c r="B176" i="54"/>
  <c r="C176" i="54"/>
  <c r="D176" i="54"/>
  <c r="E176" i="54"/>
  <c r="F176" i="54"/>
  <c r="G176" i="54"/>
  <c r="H176" i="54"/>
  <c r="I176" i="54"/>
  <c r="J176" i="54"/>
  <c r="K176" i="54"/>
  <c r="L176" i="54"/>
  <c r="M176" i="54"/>
  <c r="A177" i="54"/>
  <c r="B177" i="54"/>
  <c r="C177" i="54"/>
  <c r="D177" i="54"/>
  <c r="E177" i="54"/>
  <c r="F177" i="54"/>
  <c r="G177" i="54"/>
  <c r="H177" i="54"/>
  <c r="I177" i="54"/>
  <c r="J177" i="54"/>
  <c r="K177" i="54"/>
  <c r="L177" i="54"/>
  <c r="M177" i="54"/>
  <c r="A178" i="54"/>
  <c r="B178" i="54"/>
  <c r="C178" i="54"/>
  <c r="D178" i="54"/>
  <c r="E178" i="54"/>
  <c r="F178" i="54"/>
  <c r="G178" i="54"/>
  <c r="H178" i="54"/>
  <c r="I178" i="54"/>
  <c r="J178" i="54"/>
  <c r="K178" i="54"/>
  <c r="L178" i="54"/>
  <c r="M178" i="54"/>
  <c r="E180" i="54"/>
  <c r="E181" i="54"/>
  <c r="L181" i="54"/>
  <c r="E182" i="54"/>
  <c r="F182" i="54"/>
  <c r="L182" i="54"/>
  <c r="E183" i="54"/>
  <c r="F183" i="54"/>
  <c r="L183" i="54"/>
  <c r="E184" i="54"/>
  <c r="F184" i="54"/>
  <c r="L184" i="54"/>
  <c r="A187" i="54"/>
  <c r="B187" i="54"/>
  <c r="C187" i="54"/>
  <c r="D187" i="54"/>
  <c r="E187" i="54"/>
  <c r="F187" i="54"/>
  <c r="G187" i="54"/>
  <c r="H187" i="54"/>
  <c r="A188" i="54"/>
  <c r="B188" i="54"/>
  <c r="C188" i="54"/>
  <c r="D188" i="54"/>
  <c r="E188" i="54"/>
  <c r="F188" i="54"/>
  <c r="G188" i="54"/>
  <c r="H188" i="54"/>
  <c r="I188" i="54"/>
  <c r="J188" i="54"/>
  <c r="K188" i="54"/>
  <c r="L188" i="54"/>
  <c r="M188" i="54"/>
  <c r="A189" i="54"/>
  <c r="B189" i="54"/>
  <c r="C189" i="54"/>
  <c r="D189" i="54"/>
  <c r="E189" i="54"/>
  <c r="F189" i="54"/>
  <c r="G189" i="54"/>
  <c r="H189" i="54"/>
  <c r="I189" i="54"/>
  <c r="J189" i="54"/>
  <c r="K189" i="54"/>
  <c r="L189" i="54"/>
  <c r="M189" i="54"/>
  <c r="A190" i="54"/>
  <c r="B190" i="54"/>
  <c r="C190" i="54"/>
  <c r="D190" i="54"/>
  <c r="E190" i="54"/>
  <c r="F190" i="54"/>
  <c r="G190" i="54"/>
  <c r="H190" i="54"/>
  <c r="I190" i="54"/>
  <c r="J190" i="54"/>
  <c r="K190" i="54"/>
  <c r="L190" i="54"/>
  <c r="M190" i="54"/>
  <c r="A191" i="54"/>
  <c r="B191" i="54"/>
  <c r="C191" i="54"/>
  <c r="D191" i="54"/>
  <c r="E191" i="54"/>
  <c r="F191" i="54"/>
  <c r="G191" i="54"/>
  <c r="H191" i="54"/>
  <c r="I191" i="54"/>
  <c r="J191" i="54"/>
  <c r="K191" i="54"/>
  <c r="L191" i="54"/>
  <c r="M191" i="54"/>
  <c r="A192" i="54"/>
  <c r="B192" i="54"/>
  <c r="C192" i="54"/>
  <c r="D192" i="54"/>
  <c r="E192" i="54"/>
  <c r="F192" i="54"/>
  <c r="G192" i="54"/>
  <c r="H192" i="54"/>
  <c r="I192" i="54"/>
  <c r="J192" i="54"/>
  <c r="K192" i="54"/>
  <c r="L192" i="54"/>
  <c r="M192" i="54"/>
  <c r="A193" i="54"/>
  <c r="B193" i="54"/>
  <c r="C193" i="54"/>
  <c r="D193" i="54"/>
  <c r="E193" i="54"/>
  <c r="F193" i="54"/>
  <c r="G193" i="54"/>
  <c r="H193" i="54"/>
  <c r="I193" i="54"/>
  <c r="J193" i="54"/>
  <c r="K193" i="54"/>
  <c r="L193" i="54"/>
  <c r="M193" i="54"/>
  <c r="A194" i="54"/>
  <c r="B194" i="54"/>
  <c r="C194" i="54"/>
  <c r="D194" i="54"/>
  <c r="E194" i="54"/>
  <c r="F194" i="54"/>
  <c r="G194" i="54"/>
  <c r="H194" i="54"/>
  <c r="I194" i="54"/>
  <c r="J194" i="54"/>
  <c r="K194" i="54"/>
  <c r="L194" i="54"/>
  <c r="M194" i="54"/>
  <c r="A195" i="54"/>
  <c r="B195" i="54"/>
  <c r="C195" i="54"/>
  <c r="D195" i="54"/>
  <c r="E195" i="54"/>
  <c r="F195" i="54"/>
  <c r="G195" i="54"/>
  <c r="H195" i="54"/>
  <c r="I195" i="54"/>
  <c r="J195" i="54"/>
  <c r="K195" i="54"/>
  <c r="L195" i="54"/>
  <c r="M195" i="54"/>
  <c r="A196" i="54"/>
  <c r="B196" i="54"/>
  <c r="C196" i="54"/>
  <c r="D196" i="54"/>
  <c r="E196" i="54"/>
  <c r="F196" i="54"/>
  <c r="G196" i="54"/>
  <c r="H196" i="54"/>
  <c r="I196" i="54"/>
  <c r="J196" i="54"/>
  <c r="K196" i="54"/>
  <c r="L196" i="54"/>
  <c r="M196" i="54"/>
  <c r="A197" i="54"/>
  <c r="B197" i="54"/>
  <c r="C197" i="54"/>
  <c r="D197" i="54"/>
  <c r="E197" i="54"/>
  <c r="F197" i="54"/>
  <c r="G197" i="54"/>
  <c r="H197" i="54"/>
  <c r="I197" i="54"/>
  <c r="J197" i="54"/>
  <c r="K197" i="54"/>
  <c r="L197" i="54"/>
  <c r="M197" i="54"/>
  <c r="A198" i="54"/>
  <c r="B198" i="54"/>
  <c r="C198" i="54"/>
  <c r="D198" i="54"/>
  <c r="E198" i="54"/>
  <c r="F198" i="54"/>
  <c r="G198" i="54"/>
  <c r="H198" i="54"/>
  <c r="I198" i="54"/>
  <c r="J198" i="54"/>
  <c r="K198" i="54"/>
  <c r="L198" i="54"/>
  <c r="M198" i="54"/>
  <c r="A199" i="54"/>
  <c r="B199" i="54"/>
  <c r="C199" i="54"/>
  <c r="D199" i="54"/>
  <c r="E199" i="54"/>
  <c r="F199" i="54"/>
  <c r="G199" i="54"/>
  <c r="H199" i="54"/>
  <c r="I199" i="54"/>
  <c r="J199" i="54"/>
  <c r="K199" i="54"/>
  <c r="L199" i="54"/>
  <c r="M199" i="54"/>
  <c r="A200" i="54"/>
  <c r="B200" i="54"/>
  <c r="C200" i="54"/>
  <c r="D200" i="54"/>
  <c r="E200" i="54"/>
  <c r="F200" i="54"/>
  <c r="G200" i="54"/>
  <c r="H200" i="54"/>
  <c r="I200" i="54"/>
  <c r="J200" i="54"/>
  <c r="K200" i="54"/>
  <c r="L200" i="54"/>
  <c r="M200" i="54"/>
  <c r="A201" i="54"/>
  <c r="B201" i="54"/>
  <c r="C201" i="54"/>
  <c r="D201" i="54"/>
  <c r="E201" i="54"/>
  <c r="F201" i="54"/>
  <c r="G201" i="54"/>
  <c r="H201" i="54"/>
  <c r="I201" i="54"/>
  <c r="J201" i="54"/>
  <c r="K201" i="54"/>
  <c r="L201" i="54"/>
  <c r="M201" i="54"/>
  <c r="A202" i="54"/>
  <c r="B202" i="54"/>
  <c r="C202" i="54"/>
  <c r="D202" i="54"/>
  <c r="E202" i="54"/>
  <c r="F202" i="54"/>
  <c r="G202" i="54"/>
  <c r="H202" i="54"/>
  <c r="I202" i="54"/>
  <c r="J202" i="54"/>
  <c r="K202" i="54"/>
  <c r="L202" i="54"/>
  <c r="M202" i="54"/>
  <c r="A203" i="54"/>
  <c r="B203" i="54"/>
  <c r="C203" i="54"/>
  <c r="D203" i="54"/>
  <c r="E203" i="54"/>
  <c r="F203" i="54"/>
  <c r="G203" i="54"/>
  <c r="H203" i="54"/>
  <c r="I203" i="54"/>
  <c r="J203" i="54"/>
  <c r="K203" i="54"/>
  <c r="L203" i="54"/>
  <c r="M203" i="54"/>
  <c r="A204" i="54"/>
  <c r="B204" i="54"/>
  <c r="C204" i="54"/>
  <c r="D204" i="54"/>
  <c r="E204" i="54"/>
  <c r="F204" i="54"/>
  <c r="G204" i="54"/>
  <c r="H204" i="54"/>
  <c r="I204" i="54"/>
  <c r="J204" i="54"/>
  <c r="K204" i="54"/>
  <c r="L204" i="54"/>
  <c r="M204" i="54"/>
  <c r="E206" i="54"/>
  <c r="E207" i="54"/>
  <c r="L207" i="54"/>
  <c r="E208" i="54"/>
  <c r="F208" i="54"/>
  <c r="L208" i="54"/>
  <c r="E209" i="54"/>
  <c r="F209" i="54"/>
  <c r="L209" i="54"/>
  <c r="E210" i="54"/>
  <c r="F210" i="54"/>
  <c r="L210" i="54"/>
  <c r="A5" i="55"/>
  <c r="B5" i="55"/>
  <c r="C5" i="55"/>
  <c r="D5" i="55"/>
  <c r="E5" i="55"/>
  <c r="F5" i="55"/>
  <c r="G5" i="55"/>
  <c r="H5" i="55"/>
  <c r="A6" i="55"/>
  <c r="B6" i="55"/>
  <c r="C6" i="55"/>
  <c r="D6" i="55"/>
  <c r="E6" i="55"/>
  <c r="F6" i="55"/>
  <c r="G6" i="55"/>
  <c r="H6" i="55"/>
  <c r="I6" i="55"/>
  <c r="J6" i="55"/>
  <c r="K6" i="55"/>
  <c r="L6" i="55"/>
  <c r="M6" i="55"/>
  <c r="A7" i="55"/>
  <c r="B7" i="55"/>
  <c r="C7" i="55"/>
  <c r="D7" i="55"/>
  <c r="E7" i="55"/>
  <c r="F7" i="55"/>
  <c r="G7" i="55"/>
  <c r="H7" i="55"/>
  <c r="I7" i="55"/>
  <c r="J7" i="55"/>
  <c r="K7" i="55"/>
  <c r="L7" i="55"/>
  <c r="M7" i="55"/>
  <c r="A8" i="55"/>
  <c r="B8" i="55"/>
  <c r="C8" i="55"/>
  <c r="D8" i="55"/>
  <c r="E8" i="55"/>
  <c r="F8" i="55"/>
  <c r="G8" i="55"/>
  <c r="H8" i="55"/>
  <c r="I8" i="55"/>
  <c r="J8" i="55"/>
  <c r="K8" i="55"/>
  <c r="L8" i="55"/>
  <c r="M8" i="55"/>
  <c r="Q8" i="55"/>
  <c r="A9" i="55"/>
  <c r="B9" i="55"/>
  <c r="C9" i="55"/>
  <c r="D9" i="55"/>
  <c r="E9" i="55"/>
  <c r="F9" i="55"/>
  <c r="G9" i="55"/>
  <c r="H9" i="55"/>
  <c r="I9" i="55"/>
  <c r="J9" i="55"/>
  <c r="K9" i="55"/>
  <c r="L9" i="55"/>
  <c r="M9" i="55"/>
  <c r="Q9" i="55"/>
  <c r="A10" i="55"/>
  <c r="B10" i="55"/>
  <c r="C10" i="55"/>
  <c r="D10" i="55"/>
  <c r="E10" i="55"/>
  <c r="F10" i="55"/>
  <c r="G10" i="55"/>
  <c r="H10" i="55"/>
  <c r="I10" i="55"/>
  <c r="J10" i="55"/>
  <c r="K10" i="55"/>
  <c r="L10" i="55"/>
  <c r="M10" i="55"/>
  <c r="Q10" i="55"/>
  <c r="A11" i="55"/>
  <c r="B11" i="55"/>
  <c r="C11" i="55"/>
  <c r="D11" i="55"/>
  <c r="E11" i="55"/>
  <c r="F11" i="55"/>
  <c r="G11" i="55"/>
  <c r="H11" i="55"/>
  <c r="I11" i="55"/>
  <c r="J11" i="55"/>
  <c r="K11" i="55"/>
  <c r="L11" i="55"/>
  <c r="M11" i="55"/>
  <c r="A12" i="55"/>
  <c r="B12" i="55"/>
  <c r="C12" i="55"/>
  <c r="D12" i="55"/>
  <c r="E12" i="55"/>
  <c r="F12" i="55"/>
  <c r="G12" i="55"/>
  <c r="H12" i="55"/>
  <c r="I12" i="55"/>
  <c r="J12" i="55"/>
  <c r="K12" i="55"/>
  <c r="L12" i="55"/>
  <c r="M12" i="55"/>
  <c r="A13" i="55"/>
  <c r="B13" i="55"/>
  <c r="C13" i="55"/>
  <c r="D13" i="55"/>
  <c r="E13" i="55"/>
  <c r="F13" i="55"/>
  <c r="G13" i="55"/>
  <c r="H13" i="55"/>
  <c r="I13" i="55"/>
  <c r="J13" i="55"/>
  <c r="K13" i="55"/>
  <c r="L13" i="55"/>
  <c r="M13" i="55"/>
  <c r="P13" i="55"/>
  <c r="A14" i="55"/>
  <c r="B14" i="55"/>
  <c r="C14" i="55"/>
  <c r="D14" i="55"/>
  <c r="E14" i="55"/>
  <c r="F14" i="55"/>
  <c r="G14" i="55"/>
  <c r="H14" i="55"/>
  <c r="I14" i="55"/>
  <c r="J14" i="55"/>
  <c r="K14" i="55"/>
  <c r="L14" i="55"/>
  <c r="M14" i="55"/>
  <c r="A15" i="55"/>
  <c r="B15" i="55"/>
  <c r="C15" i="55"/>
  <c r="D15" i="55"/>
  <c r="E15" i="55"/>
  <c r="F15" i="55"/>
  <c r="G15" i="55"/>
  <c r="H15" i="55"/>
  <c r="I15" i="55"/>
  <c r="J15" i="55"/>
  <c r="K15" i="55"/>
  <c r="L15" i="55"/>
  <c r="M15" i="55"/>
  <c r="A16" i="55"/>
  <c r="B16" i="55"/>
  <c r="C16" i="55"/>
  <c r="D16" i="55"/>
  <c r="E16" i="55"/>
  <c r="F16" i="55"/>
  <c r="G16" i="55"/>
  <c r="H16" i="55"/>
  <c r="I16" i="55"/>
  <c r="J16" i="55"/>
  <c r="K16" i="55"/>
  <c r="L16" i="55"/>
  <c r="M16" i="55"/>
  <c r="A17" i="55"/>
  <c r="B17" i="55"/>
  <c r="C17" i="55"/>
  <c r="D17" i="55"/>
  <c r="E17" i="55"/>
  <c r="F17" i="55"/>
  <c r="G17" i="55"/>
  <c r="H17" i="55"/>
  <c r="I17" i="55"/>
  <c r="J17" i="55"/>
  <c r="K17" i="55"/>
  <c r="L17" i="55"/>
  <c r="M17" i="55"/>
  <c r="A18" i="55"/>
  <c r="B18" i="55"/>
  <c r="C18" i="55"/>
  <c r="D18" i="55"/>
  <c r="E18" i="55"/>
  <c r="F18" i="55"/>
  <c r="G18" i="55"/>
  <c r="H18" i="55"/>
  <c r="I18" i="55"/>
  <c r="J18" i="55"/>
  <c r="K18" i="55"/>
  <c r="L18" i="55"/>
  <c r="M18" i="55"/>
  <c r="A19" i="55"/>
  <c r="B19" i="55"/>
  <c r="C19" i="55"/>
  <c r="D19" i="55"/>
  <c r="E19" i="55"/>
  <c r="F19" i="55"/>
  <c r="G19" i="55"/>
  <c r="H19" i="55"/>
  <c r="I19" i="55"/>
  <c r="J19" i="55"/>
  <c r="K19" i="55"/>
  <c r="L19" i="55"/>
  <c r="M19" i="55"/>
  <c r="A20" i="55"/>
  <c r="B20" i="55"/>
  <c r="C20" i="55"/>
  <c r="D20" i="55"/>
  <c r="E20" i="55"/>
  <c r="F20" i="55"/>
  <c r="G20" i="55"/>
  <c r="H20" i="55"/>
  <c r="I20" i="55"/>
  <c r="J20" i="55"/>
  <c r="K20" i="55"/>
  <c r="L20" i="55"/>
  <c r="M20" i="55"/>
  <c r="A21" i="55"/>
  <c r="B21" i="55"/>
  <c r="C21" i="55"/>
  <c r="D21" i="55"/>
  <c r="E21" i="55"/>
  <c r="F21" i="55"/>
  <c r="G21" i="55"/>
  <c r="H21" i="55"/>
  <c r="I21" i="55"/>
  <c r="J21" i="55"/>
  <c r="K21" i="55"/>
  <c r="L21" i="55"/>
  <c r="M21" i="55"/>
  <c r="A22" i="55"/>
  <c r="B22" i="55"/>
  <c r="C22" i="55"/>
  <c r="D22" i="55"/>
  <c r="E22" i="55"/>
  <c r="F22" i="55"/>
  <c r="G22" i="55"/>
  <c r="H22" i="55"/>
  <c r="I22" i="55"/>
  <c r="J22" i="55"/>
  <c r="K22" i="55"/>
  <c r="L22" i="55"/>
  <c r="M22" i="55"/>
  <c r="E24" i="55"/>
  <c r="E25" i="55"/>
  <c r="L25" i="55"/>
  <c r="E26" i="55"/>
  <c r="F26" i="55"/>
  <c r="L26" i="55"/>
  <c r="E27" i="55"/>
  <c r="F27" i="55"/>
  <c r="L27" i="55"/>
  <c r="E28" i="55"/>
  <c r="F28" i="55"/>
  <c r="L28" i="55"/>
  <c r="A31" i="55"/>
  <c r="B31" i="55"/>
  <c r="C31" i="55"/>
  <c r="D31" i="55"/>
  <c r="E31" i="55"/>
  <c r="F31" i="55"/>
  <c r="G31" i="55"/>
  <c r="H31" i="55"/>
  <c r="A32" i="55"/>
  <c r="B32" i="55"/>
  <c r="C32" i="55"/>
  <c r="D32" i="55"/>
  <c r="E32" i="55"/>
  <c r="F32" i="55"/>
  <c r="G32" i="55"/>
  <c r="H32" i="55"/>
  <c r="I32" i="55"/>
  <c r="J32" i="55"/>
  <c r="K32" i="55"/>
  <c r="L32" i="55"/>
  <c r="M32" i="55"/>
  <c r="A33" i="55"/>
  <c r="B33" i="55"/>
  <c r="C33" i="55"/>
  <c r="D33" i="55"/>
  <c r="E33" i="55"/>
  <c r="F33" i="55"/>
  <c r="G33" i="55"/>
  <c r="H33" i="55"/>
  <c r="I33" i="55"/>
  <c r="J33" i="55"/>
  <c r="K33" i="55"/>
  <c r="L33" i="55"/>
  <c r="M33" i="55"/>
  <c r="A34" i="55"/>
  <c r="B34" i="55"/>
  <c r="C34" i="55"/>
  <c r="D34" i="55"/>
  <c r="E34" i="55"/>
  <c r="F34" i="55"/>
  <c r="G34" i="55"/>
  <c r="H34" i="55"/>
  <c r="I34" i="55"/>
  <c r="J34" i="55"/>
  <c r="K34" i="55"/>
  <c r="L34" i="55"/>
  <c r="M34" i="55"/>
  <c r="A35" i="55"/>
  <c r="B35" i="55"/>
  <c r="C35" i="55"/>
  <c r="D35" i="55"/>
  <c r="E35" i="55"/>
  <c r="F35" i="55"/>
  <c r="G35" i="55"/>
  <c r="H35" i="55"/>
  <c r="I35" i="55"/>
  <c r="J35" i="55"/>
  <c r="K35" i="55"/>
  <c r="L35" i="55"/>
  <c r="M35" i="55"/>
  <c r="A36" i="55"/>
  <c r="B36" i="55"/>
  <c r="C36" i="55"/>
  <c r="D36" i="55"/>
  <c r="E36" i="55"/>
  <c r="F36" i="55"/>
  <c r="G36" i="55"/>
  <c r="H36" i="55"/>
  <c r="I36" i="55"/>
  <c r="J36" i="55"/>
  <c r="K36" i="55"/>
  <c r="L36" i="55"/>
  <c r="M36" i="55"/>
  <c r="A37" i="55"/>
  <c r="B37" i="55"/>
  <c r="C37" i="55"/>
  <c r="D37" i="55"/>
  <c r="E37" i="55"/>
  <c r="F37" i="55"/>
  <c r="G37" i="55"/>
  <c r="H37" i="55"/>
  <c r="I37" i="55"/>
  <c r="J37" i="55"/>
  <c r="K37" i="55"/>
  <c r="L37" i="55"/>
  <c r="M37" i="55"/>
  <c r="A38" i="55"/>
  <c r="B38" i="55"/>
  <c r="C38" i="55"/>
  <c r="D38" i="55"/>
  <c r="E38" i="55"/>
  <c r="F38" i="55"/>
  <c r="G38" i="55"/>
  <c r="H38" i="55"/>
  <c r="I38" i="55"/>
  <c r="J38" i="55"/>
  <c r="K38" i="55"/>
  <c r="L38" i="55"/>
  <c r="M38" i="55"/>
  <c r="A39" i="55"/>
  <c r="B39" i="55"/>
  <c r="C39" i="55"/>
  <c r="D39" i="55"/>
  <c r="E39" i="55"/>
  <c r="F39" i="55"/>
  <c r="G39" i="55"/>
  <c r="H39" i="55"/>
  <c r="I39" i="55"/>
  <c r="J39" i="55"/>
  <c r="K39" i="55"/>
  <c r="L39" i="55"/>
  <c r="M39" i="55"/>
  <c r="A40" i="55"/>
  <c r="B40" i="55"/>
  <c r="C40" i="55"/>
  <c r="D40" i="55"/>
  <c r="E40" i="55"/>
  <c r="F40" i="55"/>
  <c r="G40" i="55"/>
  <c r="H40" i="55"/>
  <c r="I40" i="55"/>
  <c r="J40" i="55"/>
  <c r="K40" i="55"/>
  <c r="L40" i="55"/>
  <c r="M40" i="55"/>
  <c r="A41" i="55"/>
  <c r="B41" i="55"/>
  <c r="C41" i="55"/>
  <c r="D41" i="55"/>
  <c r="E41" i="55"/>
  <c r="F41" i="55"/>
  <c r="G41" i="55"/>
  <c r="H41" i="55"/>
  <c r="I41" i="55"/>
  <c r="J41" i="55"/>
  <c r="K41" i="55"/>
  <c r="L41" i="55"/>
  <c r="M41" i="55"/>
  <c r="A42" i="55"/>
  <c r="B42" i="55"/>
  <c r="C42" i="55"/>
  <c r="D42" i="55"/>
  <c r="E42" i="55"/>
  <c r="F42" i="55"/>
  <c r="G42" i="55"/>
  <c r="H42" i="55"/>
  <c r="I42" i="55"/>
  <c r="J42" i="55"/>
  <c r="K42" i="55"/>
  <c r="L42" i="55"/>
  <c r="M42" i="55"/>
  <c r="A43" i="55"/>
  <c r="B43" i="55"/>
  <c r="C43" i="55"/>
  <c r="D43" i="55"/>
  <c r="E43" i="55"/>
  <c r="F43" i="55"/>
  <c r="G43" i="55"/>
  <c r="H43" i="55"/>
  <c r="I43" i="55"/>
  <c r="J43" i="55"/>
  <c r="K43" i="55"/>
  <c r="L43" i="55"/>
  <c r="M43" i="55"/>
  <c r="A44" i="55"/>
  <c r="B44" i="55"/>
  <c r="C44" i="55"/>
  <c r="D44" i="55"/>
  <c r="E44" i="55"/>
  <c r="F44" i="55"/>
  <c r="G44" i="55"/>
  <c r="H44" i="55"/>
  <c r="I44" i="55"/>
  <c r="J44" i="55"/>
  <c r="K44" i="55"/>
  <c r="L44" i="55"/>
  <c r="M44" i="55"/>
  <c r="A45" i="55"/>
  <c r="B45" i="55"/>
  <c r="C45" i="55"/>
  <c r="D45" i="55"/>
  <c r="E45" i="55"/>
  <c r="F45" i="55"/>
  <c r="G45" i="55"/>
  <c r="H45" i="55"/>
  <c r="I45" i="55"/>
  <c r="J45" i="55"/>
  <c r="K45" i="55"/>
  <c r="L45" i="55"/>
  <c r="M45" i="55"/>
  <c r="A46" i="55"/>
  <c r="B46" i="55"/>
  <c r="C46" i="55"/>
  <c r="D46" i="55"/>
  <c r="E46" i="55"/>
  <c r="F46" i="55"/>
  <c r="G46" i="55"/>
  <c r="H46" i="55"/>
  <c r="I46" i="55"/>
  <c r="J46" i="55"/>
  <c r="K46" i="55"/>
  <c r="L46" i="55"/>
  <c r="M46" i="55"/>
  <c r="A47" i="55"/>
  <c r="B47" i="55"/>
  <c r="C47" i="55"/>
  <c r="D47" i="55"/>
  <c r="E47" i="55"/>
  <c r="F47" i="55"/>
  <c r="G47" i="55"/>
  <c r="H47" i="55"/>
  <c r="I47" i="55"/>
  <c r="J47" i="55"/>
  <c r="K47" i="55"/>
  <c r="L47" i="55"/>
  <c r="M47" i="55"/>
  <c r="A48" i="55"/>
  <c r="B48" i="55"/>
  <c r="C48" i="55"/>
  <c r="D48" i="55"/>
  <c r="E48" i="55"/>
  <c r="F48" i="55"/>
  <c r="G48" i="55"/>
  <c r="H48" i="55"/>
  <c r="I48" i="55"/>
  <c r="J48" i="55"/>
  <c r="K48" i="55"/>
  <c r="L48" i="55"/>
  <c r="M48" i="55"/>
  <c r="E50" i="55"/>
  <c r="E51" i="55"/>
  <c r="L51" i="55"/>
  <c r="E52" i="55"/>
  <c r="F52" i="55"/>
  <c r="L52" i="55"/>
  <c r="E53" i="55"/>
  <c r="F53" i="55"/>
  <c r="L53" i="55"/>
  <c r="E54" i="55"/>
  <c r="F54" i="55"/>
  <c r="L54" i="55"/>
  <c r="A57" i="55"/>
  <c r="B57" i="55"/>
  <c r="C57" i="55"/>
  <c r="D57" i="55"/>
  <c r="E57" i="55"/>
  <c r="F57" i="55"/>
  <c r="G57" i="55"/>
  <c r="H57" i="55"/>
  <c r="A58" i="55"/>
  <c r="B58" i="55"/>
  <c r="C58" i="55"/>
  <c r="D58" i="55"/>
  <c r="E58" i="55"/>
  <c r="F58" i="55"/>
  <c r="G58" i="55"/>
  <c r="H58" i="55"/>
  <c r="I58" i="55"/>
  <c r="J58" i="55"/>
  <c r="K58" i="55"/>
  <c r="L58" i="55"/>
  <c r="M58" i="55"/>
  <c r="A59" i="55"/>
  <c r="B59" i="55"/>
  <c r="C59" i="55"/>
  <c r="D59" i="55"/>
  <c r="E59" i="55"/>
  <c r="F59" i="55"/>
  <c r="G59" i="55"/>
  <c r="H59" i="55"/>
  <c r="I59" i="55"/>
  <c r="J59" i="55"/>
  <c r="K59" i="55"/>
  <c r="L59" i="55"/>
  <c r="M59" i="55"/>
  <c r="A60" i="55"/>
  <c r="B60" i="55"/>
  <c r="C60" i="55"/>
  <c r="D60" i="55"/>
  <c r="E60" i="55"/>
  <c r="F60" i="55"/>
  <c r="G60" i="55"/>
  <c r="H60" i="55"/>
  <c r="I60" i="55"/>
  <c r="J60" i="55"/>
  <c r="K60" i="55"/>
  <c r="L60" i="55"/>
  <c r="M60" i="55"/>
  <c r="A61" i="55"/>
  <c r="B61" i="55"/>
  <c r="C61" i="55"/>
  <c r="D61" i="55"/>
  <c r="E61" i="55"/>
  <c r="F61" i="55"/>
  <c r="G61" i="55"/>
  <c r="H61" i="55"/>
  <c r="I61" i="55"/>
  <c r="J61" i="55"/>
  <c r="K61" i="55"/>
  <c r="L61" i="55"/>
  <c r="M61" i="55"/>
  <c r="A62" i="55"/>
  <c r="B62" i="55"/>
  <c r="C62" i="55"/>
  <c r="D62" i="55"/>
  <c r="E62" i="55"/>
  <c r="F62" i="55"/>
  <c r="G62" i="55"/>
  <c r="H62" i="55"/>
  <c r="I62" i="55"/>
  <c r="J62" i="55"/>
  <c r="K62" i="55"/>
  <c r="L62" i="55"/>
  <c r="M62" i="55"/>
  <c r="A63" i="55"/>
  <c r="B63" i="55"/>
  <c r="C63" i="55"/>
  <c r="D63" i="55"/>
  <c r="E63" i="55"/>
  <c r="F63" i="55"/>
  <c r="G63" i="55"/>
  <c r="H63" i="55"/>
  <c r="I63" i="55"/>
  <c r="J63" i="55"/>
  <c r="K63" i="55"/>
  <c r="L63" i="55"/>
  <c r="M63" i="55"/>
  <c r="A64" i="55"/>
  <c r="B64" i="55"/>
  <c r="C64" i="55"/>
  <c r="D64" i="55"/>
  <c r="E64" i="55"/>
  <c r="F64" i="55"/>
  <c r="G64" i="55"/>
  <c r="H64" i="55"/>
  <c r="I64" i="55"/>
  <c r="J64" i="55"/>
  <c r="K64" i="55"/>
  <c r="L64" i="55"/>
  <c r="M64" i="55"/>
  <c r="A65" i="55"/>
  <c r="B65" i="55"/>
  <c r="C65" i="55"/>
  <c r="D65" i="55"/>
  <c r="E65" i="55"/>
  <c r="F65" i="55"/>
  <c r="G65" i="55"/>
  <c r="H65" i="55"/>
  <c r="I65" i="55"/>
  <c r="J65" i="55"/>
  <c r="K65" i="55"/>
  <c r="L65" i="55"/>
  <c r="M65" i="55"/>
  <c r="A66" i="55"/>
  <c r="B66" i="55"/>
  <c r="C66" i="55"/>
  <c r="D66" i="55"/>
  <c r="E66" i="55"/>
  <c r="F66" i="55"/>
  <c r="G66" i="55"/>
  <c r="H66" i="55"/>
  <c r="I66" i="55"/>
  <c r="J66" i="55"/>
  <c r="K66" i="55"/>
  <c r="L66" i="55"/>
  <c r="M66" i="55"/>
  <c r="A67" i="55"/>
  <c r="B67" i="55"/>
  <c r="C67" i="55"/>
  <c r="D67" i="55"/>
  <c r="E67" i="55"/>
  <c r="F67" i="55"/>
  <c r="G67" i="55"/>
  <c r="H67" i="55"/>
  <c r="I67" i="55"/>
  <c r="J67" i="55"/>
  <c r="K67" i="55"/>
  <c r="L67" i="55"/>
  <c r="M67" i="55"/>
  <c r="A68" i="55"/>
  <c r="B68" i="55"/>
  <c r="C68" i="55"/>
  <c r="D68" i="55"/>
  <c r="E68" i="55"/>
  <c r="F68" i="55"/>
  <c r="G68" i="55"/>
  <c r="H68" i="55"/>
  <c r="I68" i="55"/>
  <c r="J68" i="55"/>
  <c r="K68" i="55"/>
  <c r="L68" i="55"/>
  <c r="M68" i="55"/>
  <c r="A69" i="55"/>
  <c r="B69" i="55"/>
  <c r="C69" i="55"/>
  <c r="D69" i="55"/>
  <c r="E69" i="55"/>
  <c r="F69" i="55"/>
  <c r="G69" i="55"/>
  <c r="H69" i="55"/>
  <c r="I69" i="55"/>
  <c r="J69" i="55"/>
  <c r="K69" i="55"/>
  <c r="L69" i="55"/>
  <c r="M69" i="55"/>
  <c r="A70" i="55"/>
  <c r="B70" i="55"/>
  <c r="C70" i="55"/>
  <c r="D70" i="55"/>
  <c r="E70" i="55"/>
  <c r="F70" i="55"/>
  <c r="G70" i="55"/>
  <c r="H70" i="55"/>
  <c r="I70" i="55"/>
  <c r="J70" i="55"/>
  <c r="K70" i="55"/>
  <c r="L70" i="55"/>
  <c r="M70" i="55"/>
  <c r="A71" i="55"/>
  <c r="B71" i="55"/>
  <c r="C71" i="55"/>
  <c r="D71" i="55"/>
  <c r="E71" i="55"/>
  <c r="F71" i="55"/>
  <c r="G71" i="55"/>
  <c r="H71" i="55"/>
  <c r="I71" i="55"/>
  <c r="J71" i="55"/>
  <c r="K71" i="55"/>
  <c r="L71" i="55"/>
  <c r="M71" i="55"/>
  <c r="A72" i="55"/>
  <c r="B72" i="55"/>
  <c r="C72" i="55"/>
  <c r="D72" i="55"/>
  <c r="E72" i="55"/>
  <c r="F72" i="55"/>
  <c r="G72" i="55"/>
  <c r="H72" i="55"/>
  <c r="I72" i="55"/>
  <c r="J72" i="55"/>
  <c r="K72" i="55"/>
  <c r="L72" i="55"/>
  <c r="M72" i="55"/>
  <c r="A73" i="55"/>
  <c r="B73" i="55"/>
  <c r="C73" i="55"/>
  <c r="D73" i="55"/>
  <c r="E73" i="55"/>
  <c r="F73" i="55"/>
  <c r="G73" i="55"/>
  <c r="H73" i="55"/>
  <c r="I73" i="55"/>
  <c r="J73" i="55"/>
  <c r="K73" i="55"/>
  <c r="L73" i="55"/>
  <c r="M73" i="55"/>
  <c r="A74" i="55"/>
  <c r="B74" i="55"/>
  <c r="C74" i="55"/>
  <c r="D74" i="55"/>
  <c r="E74" i="55"/>
  <c r="F74" i="55"/>
  <c r="G74" i="55"/>
  <c r="H74" i="55"/>
  <c r="I74" i="55"/>
  <c r="J74" i="55"/>
  <c r="K74" i="55"/>
  <c r="L74" i="55"/>
  <c r="M74" i="55"/>
  <c r="E76" i="55"/>
  <c r="E77" i="55"/>
  <c r="L77" i="55"/>
  <c r="E78" i="55"/>
  <c r="F78" i="55"/>
  <c r="L78" i="55"/>
  <c r="E79" i="55"/>
  <c r="F79" i="55"/>
  <c r="L79" i="55"/>
  <c r="E80" i="55"/>
  <c r="F80" i="55"/>
  <c r="L80" i="55"/>
  <c r="A83" i="55"/>
  <c r="B83" i="55"/>
  <c r="C83" i="55"/>
  <c r="D83" i="55"/>
  <c r="E83" i="55"/>
  <c r="F83" i="55"/>
  <c r="G83" i="55"/>
  <c r="H83" i="55"/>
  <c r="A84" i="55"/>
  <c r="B84" i="55"/>
  <c r="C84" i="55"/>
  <c r="D84" i="55"/>
  <c r="E84" i="55"/>
  <c r="F84" i="55"/>
  <c r="G84" i="55"/>
  <c r="H84" i="55"/>
  <c r="I84" i="55"/>
  <c r="J84" i="55"/>
  <c r="K84" i="55"/>
  <c r="L84" i="55"/>
  <c r="M84" i="55"/>
  <c r="A85" i="55"/>
  <c r="B85" i="55"/>
  <c r="C85" i="55"/>
  <c r="D85" i="55"/>
  <c r="E85" i="55"/>
  <c r="F85" i="55"/>
  <c r="G85" i="55"/>
  <c r="H85" i="55"/>
  <c r="I85" i="55"/>
  <c r="J85" i="55"/>
  <c r="K85" i="55"/>
  <c r="L85" i="55"/>
  <c r="M85" i="55"/>
  <c r="A86" i="55"/>
  <c r="B86" i="55"/>
  <c r="C86" i="55"/>
  <c r="D86" i="55"/>
  <c r="E86" i="55"/>
  <c r="F86" i="55"/>
  <c r="G86" i="55"/>
  <c r="H86" i="55"/>
  <c r="I86" i="55"/>
  <c r="J86" i="55"/>
  <c r="K86" i="55"/>
  <c r="L86" i="55"/>
  <c r="M86" i="55"/>
  <c r="A87" i="55"/>
  <c r="B87" i="55"/>
  <c r="C87" i="55"/>
  <c r="D87" i="55"/>
  <c r="E87" i="55"/>
  <c r="F87" i="55"/>
  <c r="G87" i="55"/>
  <c r="H87" i="55"/>
  <c r="I87" i="55"/>
  <c r="J87" i="55"/>
  <c r="K87" i="55"/>
  <c r="L87" i="55"/>
  <c r="M87" i="55"/>
  <c r="A88" i="55"/>
  <c r="B88" i="55"/>
  <c r="C88" i="55"/>
  <c r="D88" i="55"/>
  <c r="E88" i="55"/>
  <c r="F88" i="55"/>
  <c r="G88" i="55"/>
  <c r="H88" i="55"/>
  <c r="I88" i="55"/>
  <c r="J88" i="55"/>
  <c r="K88" i="55"/>
  <c r="L88" i="55"/>
  <c r="M88" i="55"/>
  <c r="A89" i="55"/>
  <c r="B89" i="55"/>
  <c r="C89" i="55"/>
  <c r="D89" i="55"/>
  <c r="E89" i="55"/>
  <c r="F89" i="55"/>
  <c r="G89" i="55"/>
  <c r="H89" i="55"/>
  <c r="I89" i="55"/>
  <c r="J89" i="55"/>
  <c r="K89" i="55"/>
  <c r="L89" i="55"/>
  <c r="M89" i="55"/>
  <c r="A90" i="55"/>
  <c r="B90" i="55"/>
  <c r="C90" i="55"/>
  <c r="D90" i="55"/>
  <c r="E90" i="55"/>
  <c r="F90" i="55"/>
  <c r="G90" i="55"/>
  <c r="H90" i="55"/>
  <c r="I90" i="55"/>
  <c r="J90" i="55"/>
  <c r="K90" i="55"/>
  <c r="L90" i="55"/>
  <c r="M90" i="55"/>
  <c r="A91" i="55"/>
  <c r="B91" i="55"/>
  <c r="C91" i="55"/>
  <c r="D91" i="55"/>
  <c r="E91" i="55"/>
  <c r="F91" i="55"/>
  <c r="G91" i="55"/>
  <c r="H91" i="55"/>
  <c r="I91" i="55"/>
  <c r="J91" i="55"/>
  <c r="K91" i="55"/>
  <c r="L91" i="55"/>
  <c r="M91" i="55"/>
  <c r="A92" i="55"/>
  <c r="B92" i="55"/>
  <c r="C92" i="55"/>
  <c r="D92" i="55"/>
  <c r="E92" i="55"/>
  <c r="F92" i="55"/>
  <c r="G92" i="55"/>
  <c r="H92" i="55"/>
  <c r="I92" i="55"/>
  <c r="J92" i="55"/>
  <c r="K92" i="55"/>
  <c r="L92" i="55"/>
  <c r="M92" i="55"/>
  <c r="A93" i="55"/>
  <c r="B93" i="55"/>
  <c r="C93" i="55"/>
  <c r="D93" i="55"/>
  <c r="E93" i="55"/>
  <c r="F93" i="55"/>
  <c r="G93" i="55"/>
  <c r="H93" i="55"/>
  <c r="I93" i="55"/>
  <c r="J93" i="55"/>
  <c r="K93" i="55"/>
  <c r="L93" i="55"/>
  <c r="M93" i="55"/>
  <c r="A94" i="55"/>
  <c r="B94" i="55"/>
  <c r="C94" i="55"/>
  <c r="D94" i="55"/>
  <c r="E94" i="55"/>
  <c r="F94" i="55"/>
  <c r="G94" i="55"/>
  <c r="H94" i="55"/>
  <c r="I94" i="55"/>
  <c r="J94" i="55"/>
  <c r="K94" i="55"/>
  <c r="L94" i="55"/>
  <c r="M94" i="55"/>
  <c r="A95" i="55"/>
  <c r="B95" i="55"/>
  <c r="C95" i="55"/>
  <c r="D95" i="55"/>
  <c r="E95" i="55"/>
  <c r="F95" i="55"/>
  <c r="G95" i="55"/>
  <c r="H95" i="55"/>
  <c r="I95" i="55"/>
  <c r="J95" i="55"/>
  <c r="K95" i="55"/>
  <c r="L95" i="55"/>
  <c r="M95" i="55"/>
  <c r="A96" i="55"/>
  <c r="B96" i="55"/>
  <c r="C96" i="55"/>
  <c r="D96" i="55"/>
  <c r="E96" i="55"/>
  <c r="F96" i="55"/>
  <c r="G96" i="55"/>
  <c r="H96" i="55"/>
  <c r="I96" i="55"/>
  <c r="J96" i="55"/>
  <c r="K96" i="55"/>
  <c r="L96" i="55"/>
  <c r="M96" i="55"/>
  <c r="A97" i="55"/>
  <c r="B97" i="55"/>
  <c r="C97" i="55"/>
  <c r="D97" i="55"/>
  <c r="E97" i="55"/>
  <c r="F97" i="55"/>
  <c r="G97" i="55"/>
  <c r="H97" i="55"/>
  <c r="I97" i="55"/>
  <c r="J97" i="55"/>
  <c r="K97" i="55"/>
  <c r="L97" i="55"/>
  <c r="M97" i="55"/>
  <c r="A98" i="55"/>
  <c r="B98" i="55"/>
  <c r="C98" i="55"/>
  <c r="D98" i="55"/>
  <c r="E98" i="55"/>
  <c r="F98" i="55"/>
  <c r="G98" i="55"/>
  <c r="H98" i="55"/>
  <c r="I98" i="55"/>
  <c r="J98" i="55"/>
  <c r="K98" i="55"/>
  <c r="L98" i="55"/>
  <c r="M98" i="55"/>
  <c r="A99" i="55"/>
  <c r="B99" i="55"/>
  <c r="C99" i="55"/>
  <c r="D99" i="55"/>
  <c r="E99" i="55"/>
  <c r="F99" i="55"/>
  <c r="G99" i="55"/>
  <c r="H99" i="55"/>
  <c r="I99" i="55"/>
  <c r="J99" i="55"/>
  <c r="K99" i="55"/>
  <c r="L99" i="55"/>
  <c r="M99" i="55"/>
  <c r="A100" i="55"/>
  <c r="B100" i="55"/>
  <c r="C100" i="55"/>
  <c r="D100" i="55"/>
  <c r="E100" i="55"/>
  <c r="F100" i="55"/>
  <c r="G100" i="55"/>
  <c r="H100" i="55"/>
  <c r="I100" i="55"/>
  <c r="J100" i="55"/>
  <c r="K100" i="55"/>
  <c r="L100" i="55"/>
  <c r="M100" i="55"/>
  <c r="E102" i="55"/>
  <c r="E103" i="55"/>
  <c r="L103" i="55"/>
  <c r="E104" i="55"/>
  <c r="F104" i="55"/>
  <c r="L104" i="55"/>
  <c r="E105" i="55"/>
  <c r="F105" i="55"/>
  <c r="L105" i="55"/>
  <c r="E106" i="55"/>
  <c r="F106" i="55"/>
  <c r="L106" i="55"/>
  <c r="A109" i="55"/>
  <c r="B109" i="55"/>
  <c r="C109" i="55"/>
  <c r="D109" i="55"/>
  <c r="E109" i="55"/>
  <c r="F109" i="55"/>
  <c r="G109" i="55"/>
  <c r="H109" i="55"/>
  <c r="A110" i="55"/>
  <c r="B110" i="55"/>
  <c r="C110" i="55"/>
  <c r="D110" i="55"/>
  <c r="E110" i="55"/>
  <c r="F110" i="55"/>
  <c r="G110" i="55"/>
  <c r="H110" i="55"/>
  <c r="I110" i="55"/>
  <c r="J110" i="55"/>
  <c r="K110" i="55"/>
  <c r="L110" i="55"/>
  <c r="M110" i="55"/>
  <c r="A111" i="55"/>
  <c r="B111" i="55"/>
  <c r="C111" i="55"/>
  <c r="D111" i="55"/>
  <c r="E111" i="55"/>
  <c r="F111" i="55"/>
  <c r="G111" i="55"/>
  <c r="H111" i="55"/>
  <c r="I111" i="55"/>
  <c r="J111" i="55"/>
  <c r="K111" i="55"/>
  <c r="L111" i="55"/>
  <c r="M111" i="55"/>
  <c r="A112" i="55"/>
  <c r="B112" i="55"/>
  <c r="C112" i="55"/>
  <c r="D112" i="55"/>
  <c r="E112" i="55"/>
  <c r="F112" i="55"/>
  <c r="G112" i="55"/>
  <c r="H112" i="55"/>
  <c r="I112" i="55"/>
  <c r="J112" i="55"/>
  <c r="K112" i="55"/>
  <c r="L112" i="55"/>
  <c r="M112" i="55"/>
  <c r="A113" i="55"/>
  <c r="B113" i="55"/>
  <c r="C113" i="55"/>
  <c r="D113" i="55"/>
  <c r="E113" i="55"/>
  <c r="F113" i="55"/>
  <c r="G113" i="55"/>
  <c r="H113" i="55"/>
  <c r="I113" i="55"/>
  <c r="J113" i="55"/>
  <c r="K113" i="55"/>
  <c r="L113" i="55"/>
  <c r="M113" i="55"/>
  <c r="A114" i="55"/>
  <c r="B114" i="55"/>
  <c r="C114" i="55"/>
  <c r="D114" i="55"/>
  <c r="E114" i="55"/>
  <c r="F114" i="55"/>
  <c r="G114" i="55"/>
  <c r="H114" i="55"/>
  <c r="I114" i="55"/>
  <c r="J114" i="55"/>
  <c r="K114" i="55"/>
  <c r="L114" i="55"/>
  <c r="M114" i="55"/>
  <c r="A115" i="55"/>
  <c r="B115" i="55"/>
  <c r="C115" i="55"/>
  <c r="D115" i="55"/>
  <c r="E115" i="55"/>
  <c r="F115" i="55"/>
  <c r="G115" i="55"/>
  <c r="H115" i="55"/>
  <c r="I115" i="55"/>
  <c r="J115" i="55"/>
  <c r="K115" i="55"/>
  <c r="L115" i="55"/>
  <c r="M115" i="55"/>
  <c r="A116" i="55"/>
  <c r="B116" i="55"/>
  <c r="C116" i="55"/>
  <c r="D116" i="55"/>
  <c r="E116" i="55"/>
  <c r="F116" i="55"/>
  <c r="G116" i="55"/>
  <c r="H116" i="55"/>
  <c r="I116" i="55"/>
  <c r="J116" i="55"/>
  <c r="K116" i="55"/>
  <c r="L116" i="55"/>
  <c r="M116" i="55"/>
  <c r="A117" i="55"/>
  <c r="B117" i="55"/>
  <c r="C117" i="55"/>
  <c r="D117" i="55"/>
  <c r="E117" i="55"/>
  <c r="F117" i="55"/>
  <c r="G117" i="55"/>
  <c r="H117" i="55"/>
  <c r="I117" i="55"/>
  <c r="J117" i="55"/>
  <c r="K117" i="55"/>
  <c r="L117" i="55"/>
  <c r="M117" i="55"/>
  <c r="A118" i="55"/>
  <c r="B118" i="55"/>
  <c r="C118" i="55"/>
  <c r="D118" i="55"/>
  <c r="E118" i="55"/>
  <c r="F118" i="55"/>
  <c r="G118" i="55"/>
  <c r="H118" i="55"/>
  <c r="I118" i="55"/>
  <c r="J118" i="55"/>
  <c r="K118" i="55"/>
  <c r="L118" i="55"/>
  <c r="M118" i="55"/>
  <c r="A119" i="55"/>
  <c r="B119" i="55"/>
  <c r="C119" i="55"/>
  <c r="D119" i="55"/>
  <c r="E119" i="55"/>
  <c r="F119" i="55"/>
  <c r="G119" i="55"/>
  <c r="H119" i="55"/>
  <c r="I119" i="55"/>
  <c r="J119" i="55"/>
  <c r="K119" i="55"/>
  <c r="L119" i="55"/>
  <c r="M119" i="55"/>
  <c r="A120" i="55"/>
  <c r="B120" i="55"/>
  <c r="C120" i="55"/>
  <c r="D120" i="55"/>
  <c r="E120" i="55"/>
  <c r="F120" i="55"/>
  <c r="G120" i="55"/>
  <c r="H120" i="55"/>
  <c r="I120" i="55"/>
  <c r="J120" i="55"/>
  <c r="K120" i="55"/>
  <c r="L120" i="55"/>
  <c r="M120" i="55"/>
  <c r="A121" i="55"/>
  <c r="B121" i="55"/>
  <c r="C121" i="55"/>
  <c r="D121" i="55"/>
  <c r="E121" i="55"/>
  <c r="F121" i="55"/>
  <c r="G121" i="55"/>
  <c r="H121" i="55"/>
  <c r="I121" i="55"/>
  <c r="J121" i="55"/>
  <c r="K121" i="55"/>
  <c r="L121" i="55"/>
  <c r="M121" i="55"/>
  <c r="A122" i="55"/>
  <c r="B122" i="55"/>
  <c r="C122" i="55"/>
  <c r="D122" i="55"/>
  <c r="E122" i="55"/>
  <c r="F122" i="55"/>
  <c r="G122" i="55"/>
  <c r="H122" i="55"/>
  <c r="I122" i="55"/>
  <c r="J122" i="55"/>
  <c r="K122" i="55"/>
  <c r="L122" i="55"/>
  <c r="M122" i="55"/>
  <c r="A123" i="55"/>
  <c r="B123" i="55"/>
  <c r="C123" i="55"/>
  <c r="D123" i="55"/>
  <c r="E123" i="55"/>
  <c r="F123" i="55"/>
  <c r="G123" i="55"/>
  <c r="H123" i="55"/>
  <c r="I123" i="55"/>
  <c r="J123" i="55"/>
  <c r="K123" i="55"/>
  <c r="L123" i="55"/>
  <c r="M123" i="55"/>
  <c r="A124" i="55"/>
  <c r="B124" i="55"/>
  <c r="C124" i="55"/>
  <c r="D124" i="55"/>
  <c r="E124" i="55"/>
  <c r="F124" i="55"/>
  <c r="G124" i="55"/>
  <c r="H124" i="55"/>
  <c r="I124" i="55"/>
  <c r="J124" i="55"/>
  <c r="K124" i="55"/>
  <c r="L124" i="55"/>
  <c r="M124" i="55"/>
  <c r="A125" i="55"/>
  <c r="B125" i="55"/>
  <c r="C125" i="55"/>
  <c r="D125" i="55"/>
  <c r="E125" i="55"/>
  <c r="F125" i="55"/>
  <c r="G125" i="55"/>
  <c r="H125" i="55"/>
  <c r="I125" i="55"/>
  <c r="J125" i="55"/>
  <c r="K125" i="55"/>
  <c r="L125" i="55"/>
  <c r="M125" i="55"/>
  <c r="A126" i="55"/>
  <c r="B126" i="55"/>
  <c r="C126" i="55"/>
  <c r="D126" i="55"/>
  <c r="E126" i="55"/>
  <c r="F126" i="55"/>
  <c r="G126" i="55"/>
  <c r="H126" i="55"/>
  <c r="I126" i="55"/>
  <c r="J126" i="55"/>
  <c r="K126" i="55"/>
  <c r="L126" i="55"/>
  <c r="M126" i="55"/>
  <c r="E128" i="55"/>
  <c r="E129" i="55"/>
  <c r="L129" i="55"/>
  <c r="E130" i="55"/>
  <c r="F130" i="55"/>
  <c r="L130" i="55"/>
  <c r="E131" i="55"/>
  <c r="F131" i="55"/>
  <c r="L131" i="55"/>
  <c r="E132" i="55"/>
  <c r="F132" i="55"/>
  <c r="L132" i="55"/>
  <c r="A135" i="55"/>
  <c r="B135" i="55"/>
  <c r="C135" i="55"/>
  <c r="D135" i="55"/>
  <c r="E135" i="55"/>
  <c r="F135" i="55"/>
  <c r="G135" i="55"/>
  <c r="H135" i="55"/>
  <c r="A136" i="55"/>
  <c r="B136" i="55"/>
  <c r="C136" i="55"/>
  <c r="D136" i="55"/>
  <c r="E136" i="55"/>
  <c r="F136" i="55"/>
  <c r="G136" i="55"/>
  <c r="H136" i="55"/>
  <c r="I136" i="55"/>
  <c r="J136" i="55"/>
  <c r="K136" i="55"/>
  <c r="L136" i="55"/>
  <c r="M136" i="55"/>
  <c r="A137" i="55"/>
  <c r="B137" i="55"/>
  <c r="C137" i="55"/>
  <c r="D137" i="55"/>
  <c r="E137" i="55"/>
  <c r="F137" i="55"/>
  <c r="G137" i="55"/>
  <c r="H137" i="55"/>
  <c r="I137" i="55"/>
  <c r="J137" i="55"/>
  <c r="K137" i="55"/>
  <c r="L137" i="55"/>
  <c r="M137" i="55"/>
  <c r="A138" i="55"/>
  <c r="B138" i="55"/>
  <c r="C138" i="55"/>
  <c r="D138" i="55"/>
  <c r="E138" i="55"/>
  <c r="F138" i="55"/>
  <c r="G138" i="55"/>
  <c r="H138" i="55"/>
  <c r="I138" i="55"/>
  <c r="J138" i="55"/>
  <c r="K138" i="55"/>
  <c r="L138" i="55"/>
  <c r="M138" i="55"/>
  <c r="A139" i="55"/>
  <c r="B139" i="55"/>
  <c r="C139" i="55"/>
  <c r="D139" i="55"/>
  <c r="E139" i="55"/>
  <c r="F139" i="55"/>
  <c r="G139" i="55"/>
  <c r="H139" i="55"/>
  <c r="I139" i="55"/>
  <c r="J139" i="55"/>
  <c r="K139" i="55"/>
  <c r="L139" i="55"/>
  <c r="M139" i="55"/>
  <c r="A140" i="55"/>
  <c r="B140" i="55"/>
  <c r="C140" i="55"/>
  <c r="D140" i="55"/>
  <c r="E140" i="55"/>
  <c r="F140" i="55"/>
  <c r="G140" i="55"/>
  <c r="H140" i="55"/>
  <c r="I140" i="55"/>
  <c r="J140" i="55"/>
  <c r="K140" i="55"/>
  <c r="L140" i="55"/>
  <c r="M140" i="55"/>
  <c r="A141" i="55"/>
  <c r="B141" i="55"/>
  <c r="C141" i="55"/>
  <c r="D141" i="55"/>
  <c r="E141" i="55"/>
  <c r="F141" i="55"/>
  <c r="G141" i="55"/>
  <c r="H141" i="55"/>
  <c r="I141" i="55"/>
  <c r="J141" i="55"/>
  <c r="K141" i="55"/>
  <c r="L141" i="55"/>
  <c r="M141" i="55"/>
  <c r="A142" i="55"/>
  <c r="B142" i="55"/>
  <c r="C142" i="55"/>
  <c r="D142" i="55"/>
  <c r="E142" i="55"/>
  <c r="F142" i="55"/>
  <c r="G142" i="55"/>
  <c r="H142" i="55"/>
  <c r="I142" i="55"/>
  <c r="J142" i="55"/>
  <c r="K142" i="55"/>
  <c r="L142" i="55"/>
  <c r="M142" i="55"/>
  <c r="A143" i="55"/>
  <c r="B143" i="55"/>
  <c r="C143" i="55"/>
  <c r="D143" i="55"/>
  <c r="E143" i="55"/>
  <c r="F143" i="55"/>
  <c r="G143" i="55"/>
  <c r="H143" i="55"/>
  <c r="I143" i="55"/>
  <c r="J143" i="55"/>
  <c r="K143" i="55"/>
  <c r="L143" i="55"/>
  <c r="M143" i="55"/>
  <c r="A144" i="55"/>
  <c r="B144" i="55"/>
  <c r="C144" i="55"/>
  <c r="D144" i="55"/>
  <c r="E144" i="55"/>
  <c r="F144" i="55"/>
  <c r="G144" i="55"/>
  <c r="H144" i="55"/>
  <c r="I144" i="55"/>
  <c r="J144" i="55"/>
  <c r="K144" i="55"/>
  <c r="L144" i="55"/>
  <c r="M144" i="55"/>
  <c r="A145" i="55"/>
  <c r="B145" i="55"/>
  <c r="C145" i="55"/>
  <c r="D145" i="55"/>
  <c r="E145" i="55"/>
  <c r="F145" i="55"/>
  <c r="G145" i="55"/>
  <c r="H145" i="55"/>
  <c r="I145" i="55"/>
  <c r="J145" i="55"/>
  <c r="K145" i="55"/>
  <c r="L145" i="55"/>
  <c r="M145" i="55"/>
  <c r="A146" i="55"/>
  <c r="B146" i="55"/>
  <c r="C146" i="55"/>
  <c r="D146" i="55"/>
  <c r="E146" i="55"/>
  <c r="F146" i="55"/>
  <c r="G146" i="55"/>
  <c r="H146" i="55"/>
  <c r="I146" i="55"/>
  <c r="J146" i="55"/>
  <c r="K146" i="55"/>
  <c r="L146" i="55"/>
  <c r="M146" i="55"/>
  <c r="A147" i="55"/>
  <c r="B147" i="55"/>
  <c r="C147" i="55"/>
  <c r="D147" i="55"/>
  <c r="E147" i="55"/>
  <c r="F147" i="55"/>
  <c r="G147" i="55"/>
  <c r="H147" i="55"/>
  <c r="I147" i="55"/>
  <c r="J147" i="55"/>
  <c r="K147" i="55"/>
  <c r="L147" i="55"/>
  <c r="M147" i="55"/>
  <c r="A148" i="55"/>
  <c r="B148" i="55"/>
  <c r="C148" i="55"/>
  <c r="D148" i="55"/>
  <c r="E148" i="55"/>
  <c r="F148" i="55"/>
  <c r="G148" i="55"/>
  <c r="H148" i="55"/>
  <c r="I148" i="55"/>
  <c r="J148" i="55"/>
  <c r="K148" i="55"/>
  <c r="L148" i="55"/>
  <c r="M148" i="55"/>
  <c r="A149" i="55"/>
  <c r="B149" i="55"/>
  <c r="C149" i="55"/>
  <c r="D149" i="55"/>
  <c r="E149" i="55"/>
  <c r="F149" i="55"/>
  <c r="G149" i="55"/>
  <c r="H149" i="55"/>
  <c r="I149" i="55"/>
  <c r="J149" i="55"/>
  <c r="K149" i="55"/>
  <c r="L149" i="55"/>
  <c r="M149" i="55"/>
  <c r="A150" i="55"/>
  <c r="B150" i="55"/>
  <c r="C150" i="55"/>
  <c r="D150" i="55"/>
  <c r="E150" i="55"/>
  <c r="F150" i="55"/>
  <c r="G150" i="55"/>
  <c r="H150" i="55"/>
  <c r="I150" i="55"/>
  <c r="J150" i="55"/>
  <c r="K150" i="55"/>
  <c r="L150" i="55"/>
  <c r="M150" i="55"/>
  <c r="A151" i="55"/>
  <c r="B151" i="55"/>
  <c r="C151" i="55"/>
  <c r="D151" i="55"/>
  <c r="E151" i="55"/>
  <c r="F151" i="55"/>
  <c r="G151" i="55"/>
  <c r="H151" i="55"/>
  <c r="I151" i="55"/>
  <c r="J151" i="55"/>
  <c r="K151" i="55"/>
  <c r="L151" i="55"/>
  <c r="M151" i="55"/>
  <c r="A152" i="55"/>
  <c r="B152" i="55"/>
  <c r="C152" i="55"/>
  <c r="D152" i="55"/>
  <c r="E152" i="55"/>
  <c r="F152" i="55"/>
  <c r="G152" i="55"/>
  <c r="H152" i="55"/>
  <c r="I152" i="55"/>
  <c r="J152" i="55"/>
  <c r="K152" i="55"/>
  <c r="L152" i="55"/>
  <c r="M152" i="55"/>
  <c r="E154" i="55"/>
  <c r="E155" i="55"/>
  <c r="L155" i="55"/>
  <c r="E156" i="55"/>
  <c r="F156" i="55"/>
  <c r="L156" i="55"/>
  <c r="E157" i="55"/>
  <c r="F157" i="55"/>
  <c r="L157" i="55"/>
  <c r="E158" i="55"/>
  <c r="F158" i="55"/>
  <c r="L158" i="55"/>
  <c r="A161" i="55"/>
  <c r="B161" i="55"/>
  <c r="C161" i="55"/>
  <c r="D161" i="55"/>
  <c r="E161" i="55"/>
  <c r="F161" i="55"/>
  <c r="G161" i="55"/>
  <c r="H161" i="55"/>
  <c r="A162" i="55"/>
  <c r="B162" i="55"/>
  <c r="C162" i="55"/>
  <c r="D162" i="55"/>
  <c r="E162" i="55"/>
  <c r="F162" i="55"/>
  <c r="G162" i="55"/>
  <c r="H162" i="55"/>
  <c r="I162" i="55"/>
  <c r="J162" i="55"/>
  <c r="K162" i="55"/>
  <c r="L162" i="55"/>
  <c r="M162" i="55"/>
  <c r="A163" i="55"/>
  <c r="B163" i="55"/>
  <c r="C163" i="55"/>
  <c r="D163" i="55"/>
  <c r="E163" i="55"/>
  <c r="F163" i="55"/>
  <c r="G163" i="55"/>
  <c r="H163" i="55"/>
  <c r="I163" i="55"/>
  <c r="J163" i="55"/>
  <c r="K163" i="55"/>
  <c r="L163" i="55"/>
  <c r="M163" i="55"/>
  <c r="A164" i="55"/>
  <c r="B164" i="55"/>
  <c r="C164" i="55"/>
  <c r="D164" i="55"/>
  <c r="E164" i="55"/>
  <c r="F164" i="55"/>
  <c r="G164" i="55"/>
  <c r="H164" i="55"/>
  <c r="I164" i="55"/>
  <c r="J164" i="55"/>
  <c r="K164" i="55"/>
  <c r="L164" i="55"/>
  <c r="M164" i="55"/>
  <c r="A165" i="55"/>
  <c r="B165" i="55"/>
  <c r="C165" i="55"/>
  <c r="D165" i="55"/>
  <c r="E165" i="55"/>
  <c r="F165" i="55"/>
  <c r="G165" i="55"/>
  <c r="H165" i="55"/>
  <c r="I165" i="55"/>
  <c r="J165" i="55"/>
  <c r="K165" i="55"/>
  <c r="L165" i="55"/>
  <c r="M165" i="55"/>
  <c r="A166" i="55"/>
  <c r="B166" i="55"/>
  <c r="C166" i="55"/>
  <c r="D166" i="55"/>
  <c r="E166" i="55"/>
  <c r="F166" i="55"/>
  <c r="G166" i="55"/>
  <c r="H166" i="55"/>
  <c r="I166" i="55"/>
  <c r="J166" i="55"/>
  <c r="K166" i="55"/>
  <c r="L166" i="55"/>
  <c r="M166" i="55"/>
  <c r="A167" i="55"/>
  <c r="B167" i="55"/>
  <c r="C167" i="55"/>
  <c r="D167" i="55"/>
  <c r="E167" i="55"/>
  <c r="F167" i="55"/>
  <c r="G167" i="55"/>
  <c r="H167" i="55"/>
  <c r="I167" i="55"/>
  <c r="J167" i="55"/>
  <c r="K167" i="55"/>
  <c r="L167" i="55"/>
  <c r="M167" i="55"/>
  <c r="A168" i="55"/>
  <c r="B168" i="55"/>
  <c r="C168" i="55"/>
  <c r="D168" i="55"/>
  <c r="E168" i="55"/>
  <c r="F168" i="55"/>
  <c r="G168" i="55"/>
  <c r="H168" i="55"/>
  <c r="I168" i="55"/>
  <c r="J168" i="55"/>
  <c r="K168" i="55"/>
  <c r="L168" i="55"/>
  <c r="M168" i="55"/>
  <c r="A169" i="55"/>
  <c r="B169" i="55"/>
  <c r="C169" i="55"/>
  <c r="D169" i="55"/>
  <c r="E169" i="55"/>
  <c r="F169" i="55"/>
  <c r="G169" i="55"/>
  <c r="H169" i="55"/>
  <c r="I169" i="55"/>
  <c r="J169" i="55"/>
  <c r="K169" i="55"/>
  <c r="L169" i="55"/>
  <c r="M169" i="55"/>
  <c r="A170" i="55"/>
  <c r="B170" i="55"/>
  <c r="C170" i="55"/>
  <c r="D170" i="55"/>
  <c r="E170" i="55"/>
  <c r="F170" i="55"/>
  <c r="G170" i="55"/>
  <c r="H170" i="55"/>
  <c r="I170" i="55"/>
  <c r="J170" i="55"/>
  <c r="K170" i="55"/>
  <c r="L170" i="55"/>
  <c r="M170" i="55"/>
  <c r="A171" i="55"/>
  <c r="B171" i="55"/>
  <c r="C171" i="55"/>
  <c r="D171" i="55"/>
  <c r="E171" i="55"/>
  <c r="F171" i="55"/>
  <c r="G171" i="55"/>
  <c r="H171" i="55"/>
  <c r="I171" i="55"/>
  <c r="J171" i="55"/>
  <c r="K171" i="55"/>
  <c r="L171" i="55"/>
  <c r="M171" i="55"/>
  <c r="A172" i="55"/>
  <c r="B172" i="55"/>
  <c r="C172" i="55"/>
  <c r="D172" i="55"/>
  <c r="E172" i="55"/>
  <c r="F172" i="55"/>
  <c r="G172" i="55"/>
  <c r="H172" i="55"/>
  <c r="I172" i="55"/>
  <c r="J172" i="55"/>
  <c r="K172" i="55"/>
  <c r="L172" i="55"/>
  <c r="M172" i="55"/>
  <c r="A173" i="55"/>
  <c r="B173" i="55"/>
  <c r="C173" i="55"/>
  <c r="D173" i="55"/>
  <c r="E173" i="55"/>
  <c r="F173" i="55"/>
  <c r="G173" i="55"/>
  <c r="H173" i="55"/>
  <c r="I173" i="55"/>
  <c r="J173" i="55"/>
  <c r="K173" i="55"/>
  <c r="L173" i="55"/>
  <c r="M173" i="55"/>
  <c r="A174" i="55"/>
  <c r="B174" i="55"/>
  <c r="C174" i="55"/>
  <c r="D174" i="55"/>
  <c r="E174" i="55"/>
  <c r="F174" i="55"/>
  <c r="G174" i="55"/>
  <c r="H174" i="55"/>
  <c r="I174" i="55"/>
  <c r="J174" i="55"/>
  <c r="K174" i="55"/>
  <c r="L174" i="55"/>
  <c r="M174" i="55"/>
  <c r="A175" i="55"/>
  <c r="B175" i="55"/>
  <c r="C175" i="55"/>
  <c r="D175" i="55"/>
  <c r="E175" i="55"/>
  <c r="F175" i="55"/>
  <c r="G175" i="55"/>
  <c r="H175" i="55"/>
  <c r="I175" i="55"/>
  <c r="J175" i="55"/>
  <c r="K175" i="55"/>
  <c r="L175" i="55"/>
  <c r="M175" i="55"/>
  <c r="A176" i="55"/>
  <c r="B176" i="55"/>
  <c r="C176" i="55"/>
  <c r="D176" i="55"/>
  <c r="E176" i="55"/>
  <c r="F176" i="55"/>
  <c r="G176" i="55"/>
  <c r="H176" i="55"/>
  <c r="I176" i="55"/>
  <c r="J176" i="55"/>
  <c r="K176" i="55"/>
  <c r="L176" i="55"/>
  <c r="M176" i="55"/>
  <c r="A177" i="55"/>
  <c r="B177" i="55"/>
  <c r="C177" i="55"/>
  <c r="D177" i="55"/>
  <c r="E177" i="55"/>
  <c r="F177" i="55"/>
  <c r="G177" i="55"/>
  <c r="H177" i="55"/>
  <c r="I177" i="55"/>
  <c r="J177" i="55"/>
  <c r="K177" i="55"/>
  <c r="L177" i="55"/>
  <c r="M177" i="55"/>
  <c r="A178" i="55"/>
  <c r="B178" i="55"/>
  <c r="C178" i="55"/>
  <c r="D178" i="55"/>
  <c r="E178" i="55"/>
  <c r="F178" i="55"/>
  <c r="G178" i="55"/>
  <c r="H178" i="55"/>
  <c r="I178" i="55"/>
  <c r="J178" i="55"/>
  <c r="K178" i="55"/>
  <c r="L178" i="55"/>
  <c r="M178" i="55"/>
  <c r="E180" i="55"/>
  <c r="E181" i="55"/>
  <c r="L181" i="55"/>
  <c r="E182" i="55"/>
  <c r="F182" i="55"/>
  <c r="L182" i="55"/>
  <c r="E183" i="55"/>
  <c r="F183" i="55"/>
  <c r="L183" i="55"/>
  <c r="E184" i="55"/>
  <c r="F184" i="55"/>
  <c r="L184" i="55"/>
  <c r="A187" i="55"/>
  <c r="B187" i="55"/>
  <c r="C187" i="55"/>
  <c r="D187" i="55"/>
  <c r="E187" i="55"/>
  <c r="F187" i="55"/>
  <c r="G187" i="55"/>
  <c r="H187" i="55"/>
  <c r="A188" i="55"/>
  <c r="B188" i="55"/>
  <c r="C188" i="55"/>
  <c r="D188" i="55"/>
  <c r="E188" i="55"/>
  <c r="F188" i="55"/>
  <c r="G188" i="55"/>
  <c r="H188" i="55"/>
  <c r="I188" i="55"/>
  <c r="J188" i="55"/>
  <c r="K188" i="55"/>
  <c r="L188" i="55"/>
  <c r="M188" i="55"/>
  <c r="A189" i="55"/>
  <c r="B189" i="55"/>
  <c r="C189" i="55"/>
  <c r="D189" i="55"/>
  <c r="E189" i="55"/>
  <c r="F189" i="55"/>
  <c r="G189" i="55"/>
  <c r="H189" i="55"/>
  <c r="I189" i="55"/>
  <c r="J189" i="55"/>
  <c r="K189" i="55"/>
  <c r="L189" i="55"/>
  <c r="M189" i="55"/>
  <c r="A190" i="55"/>
  <c r="B190" i="55"/>
  <c r="C190" i="55"/>
  <c r="D190" i="55"/>
  <c r="E190" i="55"/>
  <c r="F190" i="55"/>
  <c r="G190" i="55"/>
  <c r="H190" i="55"/>
  <c r="I190" i="55"/>
  <c r="J190" i="55"/>
  <c r="K190" i="55"/>
  <c r="L190" i="55"/>
  <c r="M190" i="55"/>
  <c r="A191" i="55"/>
  <c r="B191" i="55"/>
  <c r="C191" i="55"/>
  <c r="D191" i="55"/>
  <c r="E191" i="55"/>
  <c r="F191" i="55"/>
  <c r="G191" i="55"/>
  <c r="H191" i="55"/>
  <c r="I191" i="55"/>
  <c r="J191" i="55"/>
  <c r="K191" i="55"/>
  <c r="L191" i="55"/>
  <c r="M191" i="55"/>
  <c r="A192" i="55"/>
  <c r="B192" i="55"/>
  <c r="C192" i="55"/>
  <c r="D192" i="55"/>
  <c r="E192" i="55"/>
  <c r="F192" i="55"/>
  <c r="G192" i="55"/>
  <c r="H192" i="55"/>
  <c r="I192" i="55"/>
  <c r="J192" i="55"/>
  <c r="K192" i="55"/>
  <c r="L192" i="55"/>
  <c r="M192" i="55"/>
  <c r="A193" i="55"/>
  <c r="B193" i="55"/>
  <c r="C193" i="55"/>
  <c r="D193" i="55"/>
  <c r="E193" i="55"/>
  <c r="F193" i="55"/>
  <c r="G193" i="55"/>
  <c r="H193" i="55"/>
  <c r="I193" i="55"/>
  <c r="J193" i="55"/>
  <c r="K193" i="55"/>
  <c r="L193" i="55"/>
  <c r="M193" i="55"/>
  <c r="A194" i="55"/>
  <c r="B194" i="55"/>
  <c r="C194" i="55"/>
  <c r="D194" i="55"/>
  <c r="E194" i="55"/>
  <c r="F194" i="55"/>
  <c r="G194" i="55"/>
  <c r="H194" i="55"/>
  <c r="I194" i="55"/>
  <c r="J194" i="55"/>
  <c r="K194" i="55"/>
  <c r="L194" i="55"/>
  <c r="M194" i="55"/>
  <c r="A195" i="55"/>
  <c r="B195" i="55"/>
  <c r="C195" i="55"/>
  <c r="D195" i="55"/>
  <c r="E195" i="55"/>
  <c r="F195" i="55"/>
  <c r="G195" i="55"/>
  <c r="H195" i="55"/>
  <c r="I195" i="55"/>
  <c r="J195" i="55"/>
  <c r="K195" i="55"/>
  <c r="L195" i="55"/>
  <c r="M195" i="55"/>
  <c r="A196" i="55"/>
  <c r="B196" i="55"/>
  <c r="C196" i="55"/>
  <c r="D196" i="55"/>
  <c r="E196" i="55"/>
  <c r="F196" i="55"/>
  <c r="G196" i="55"/>
  <c r="H196" i="55"/>
  <c r="I196" i="55"/>
  <c r="J196" i="55"/>
  <c r="K196" i="55"/>
  <c r="L196" i="55"/>
  <c r="M196" i="55"/>
  <c r="A197" i="55"/>
  <c r="B197" i="55"/>
  <c r="C197" i="55"/>
  <c r="D197" i="55"/>
  <c r="E197" i="55"/>
  <c r="F197" i="55"/>
  <c r="G197" i="55"/>
  <c r="H197" i="55"/>
  <c r="I197" i="55"/>
  <c r="J197" i="55"/>
  <c r="K197" i="55"/>
  <c r="L197" i="55"/>
  <c r="M197" i="55"/>
  <c r="A198" i="55"/>
  <c r="B198" i="55"/>
  <c r="C198" i="55"/>
  <c r="D198" i="55"/>
  <c r="E198" i="55"/>
  <c r="F198" i="55"/>
  <c r="G198" i="55"/>
  <c r="H198" i="55"/>
  <c r="I198" i="55"/>
  <c r="J198" i="55"/>
  <c r="K198" i="55"/>
  <c r="L198" i="55"/>
  <c r="M198" i="55"/>
  <c r="A199" i="55"/>
  <c r="B199" i="55"/>
  <c r="C199" i="55"/>
  <c r="D199" i="55"/>
  <c r="E199" i="55"/>
  <c r="F199" i="55"/>
  <c r="G199" i="55"/>
  <c r="H199" i="55"/>
  <c r="I199" i="55"/>
  <c r="J199" i="55"/>
  <c r="K199" i="55"/>
  <c r="L199" i="55"/>
  <c r="M199" i="55"/>
  <c r="A200" i="55"/>
  <c r="B200" i="55"/>
  <c r="C200" i="55"/>
  <c r="D200" i="55"/>
  <c r="E200" i="55"/>
  <c r="F200" i="55"/>
  <c r="G200" i="55"/>
  <c r="H200" i="55"/>
  <c r="I200" i="55"/>
  <c r="J200" i="55"/>
  <c r="K200" i="55"/>
  <c r="L200" i="55"/>
  <c r="M200" i="55"/>
  <c r="A201" i="55"/>
  <c r="B201" i="55"/>
  <c r="C201" i="55"/>
  <c r="D201" i="55"/>
  <c r="E201" i="55"/>
  <c r="F201" i="55"/>
  <c r="G201" i="55"/>
  <c r="H201" i="55"/>
  <c r="I201" i="55"/>
  <c r="J201" i="55"/>
  <c r="K201" i="55"/>
  <c r="L201" i="55"/>
  <c r="M201" i="55"/>
  <c r="A202" i="55"/>
  <c r="B202" i="55"/>
  <c r="C202" i="55"/>
  <c r="D202" i="55"/>
  <c r="E202" i="55"/>
  <c r="F202" i="55"/>
  <c r="G202" i="55"/>
  <c r="H202" i="55"/>
  <c r="I202" i="55"/>
  <c r="J202" i="55"/>
  <c r="K202" i="55"/>
  <c r="L202" i="55"/>
  <c r="M202" i="55"/>
  <c r="A203" i="55"/>
  <c r="B203" i="55"/>
  <c r="C203" i="55"/>
  <c r="D203" i="55"/>
  <c r="E203" i="55"/>
  <c r="F203" i="55"/>
  <c r="G203" i="55"/>
  <c r="H203" i="55"/>
  <c r="I203" i="55"/>
  <c r="J203" i="55"/>
  <c r="K203" i="55"/>
  <c r="L203" i="55"/>
  <c r="M203" i="55"/>
  <c r="A204" i="55"/>
  <c r="B204" i="55"/>
  <c r="C204" i="55"/>
  <c r="D204" i="55"/>
  <c r="E204" i="55"/>
  <c r="F204" i="55"/>
  <c r="G204" i="55"/>
  <c r="H204" i="55"/>
  <c r="I204" i="55"/>
  <c r="J204" i="55"/>
  <c r="K204" i="55"/>
  <c r="L204" i="55"/>
  <c r="M204" i="55"/>
  <c r="E206" i="55"/>
  <c r="E207" i="55"/>
  <c r="L207" i="55"/>
  <c r="E208" i="55"/>
  <c r="F208" i="55"/>
  <c r="L208" i="55"/>
  <c r="E209" i="55"/>
  <c r="F209" i="55"/>
  <c r="L209" i="55"/>
  <c r="E210" i="55"/>
  <c r="F210" i="55"/>
  <c r="L210" i="55"/>
  <c r="A5" i="56"/>
  <c r="B5" i="56"/>
  <c r="C5" i="56"/>
  <c r="D5" i="56"/>
  <c r="E5" i="56"/>
  <c r="F5" i="56"/>
  <c r="G5" i="56"/>
  <c r="H5" i="56"/>
  <c r="A6" i="56"/>
  <c r="B6" i="56"/>
  <c r="C6" i="56"/>
  <c r="D6" i="56"/>
  <c r="E6" i="56"/>
  <c r="F6" i="56"/>
  <c r="G6" i="56"/>
  <c r="H6" i="56"/>
  <c r="I6" i="56"/>
  <c r="J6" i="56"/>
  <c r="K6" i="56"/>
  <c r="L6" i="56"/>
  <c r="M6" i="56"/>
  <c r="A7" i="56"/>
  <c r="B7" i="56"/>
  <c r="C7" i="56"/>
  <c r="D7" i="56"/>
  <c r="E7" i="56"/>
  <c r="F7" i="56"/>
  <c r="G7" i="56"/>
  <c r="H7" i="56"/>
  <c r="I7" i="56"/>
  <c r="J7" i="56"/>
  <c r="K7" i="56"/>
  <c r="L7" i="56"/>
  <c r="M7" i="56"/>
  <c r="A8" i="56"/>
  <c r="B8" i="56"/>
  <c r="C8" i="56"/>
  <c r="D8" i="56"/>
  <c r="E8" i="56"/>
  <c r="F8" i="56"/>
  <c r="G8" i="56"/>
  <c r="H8" i="56"/>
  <c r="I8" i="56"/>
  <c r="J8" i="56"/>
  <c r="K8" i="56"/>
  <c r="L8" i="56"/>
  <c r="M8" i="56"/>
  <c r="Q8" i="56"/>
  <c r="A9" i="56"/>
  <c r="B9" i="56"/>
  <c r="C9" i="56"/>
  <c r="D9" i="56"/>
  <c r="E9" i="56"/>
  <c r="F9" i="56"/>
  <c r="G9" i="56"/>
  <c r="H9" i="56"/>
  <c r="I9" i="56"/>
  <c r="J9" i="56"/>
  <c r="K9" i="56"/>
  <c r="L9" i="56"/>
  <c r="M9" i="56"/>
  <c r="Q9" i="56"/>
  <c r="A10" i="56"/>
  <c r="B10" i="56"/>
  <c r="C10" i="56"/>
  <c r="D10" i="56"/>
  <c r="E10" i="56"/>
  <c r="F10" i="56"/>
  <c r="G10" i="56"/>
  <c r="H10" i="56"/>
  <c r="I10" i="56"/>
  <c r="J10" i="56"/>
  <c r="K10" i="56"/>
  <c r="L10" i="56"/>
  <c r="M10" i="56"/>
  <c r="Q10" i="56"/>
  <c r="A11" i="56"/>
  <c r="B11" i="56"/>
  <c r="C11" i="56"/>
  <c r="D11" i="56"/>
  <c r="E11" i="56"/>
  <c r="F11" i="56"/>
  <c r="G11" i="56"/>
  <c r="H11" i="56"/>
  <c r="I11" i="56"/>
  <c r="J11" i="56"/>
  <c r="K11" i="56"/>
  <c r="L11" i="56"/>
  <c r="M11" i="56"/>
  <c r="A12" i="56"/>
  <c r="B12" i="56"/>
  <c r="C12" i="56"/>
  <c r="D12" i="56"/>
  <c r="E12" i="56"/>
  <c r="F12" i="56"/>
  <c r="G12" i="56"/>
  <c r="H12" i="56"/>
  <c r="I12" i="56"/>
  <c r="J12" i="56"/>
  <c r="K12" i="56"/>
  <c r="L12" i="56"/>
  <c r="M12" i="56"/>
  <c r="A13" i="56"/>
  <c r="B13" i="56"/>
  <c r="C13" i="56"/>
  <c r="D13" i="56"/>
  <c r="E13" i="56"/>
  <c r="F13" i="56"/>
  <c r="G13" i="56"/>
  <c r="H13" i="56"/>
  <c r="I13" i="56"/>
  <c r="J13" i="56"/>
  <c r="K13" i="56"/>
  <c r="L13" i="56"/>
  <c r="M13" i="56"/>
  <c r="P13" i="56"/>
  <c r="A14" i="56"/>
  <c r="B14" i="56"/>
  <c r="C14" i="56"/>
  <c r="D14" i="56"/>
  <c r="E14" i="56"/>
  <c r="F14" i="56"/>
  <c r="G14" i="56"/>
  <c r="H14" i="56"/>
  <c r="I14" i="56"/>
  <c r="J14" i="56"/>
  <c r="K14" i="56"/>
  <c r="L14" i="56"/>
  <c r="M14" i="56"/>
  <c r="A15" i="56"/>
  <c r="B15" i="56"/>
  <c r="C15" i="56"/>
  <c r="D15" i="56"/>
  <c r="E15" i="56"/>
  <c r="F15" i="56"/>
  <c r="G15" i="56"/>
  <c r="H15" i="56"/>
  <c r="I15" i="56"/>
  <c r="J15" i="56"/>
  <c r="K15" i="56"/>
  <c r="L15" i="56"/>
  <c r="M15" i="56"/>
  <c r="A16" i="56"/>
  <c r="B16" i="56"/>
  <c r="C16" i="56"/>
  <c r="D16" i="56"/>
  <c r="E16" i="56"/>
  <c r="F16" i="56"/>
  <c r="G16" i="56"/>
  <c r="H16" i="56"/>
  <c r="I16" i="56"/>
  <c r="J16" i="56"/>
  <c r="K16" i="56"/>
  <c r="L16" i="56"/>
  <c r="M16" i="56"/>
  <c r="A17" i="56"/>
  <c r="B17" i="56"/>
  <c r="C17" i="56"/>
  <c r="D17" i="56"/>
  <c r="E17" i="56"/>
  <c r="F17" i="56"/>
  <c r="G17" i="56"/>
  <c r="H17" i="56"/>
  <c r="I17" i="56"/>
  <c r="J17" i="56"/>
  <c r="K17" i="56"/>
  <c r="L17" i="56"/>
  <c r="M17" i="56"/>
  <c r="A18" i="56"/>
  <c r="B18" i="56"/>
  <c r="C18" i="56"/>
  <c r="D18" i="56"/>
  <c r="E18" i="56"/>
  <c r="F18" i="56"/>
  <c r="G18" i="56"/>
  <c r="H18" i="56"/>
  <c r="I18" i="56"/>
  <c r="J18" i="56"/>
  <c r="K18" i="56"/>
  <c r="L18" i="56"/>
  <c r="M18" i="56"/>
  <c r="A19" i="56"/>
  <c r="B19" i="56"/>
  <c r="C19" i="56"/>
  <c r="D19" i="56"/>
  <c r="E19" i="56"/>
  <c r="F19" i="56"/>
  <c r="G19" i="56"/>
  <c r="H19" i="56"/>
  <c r="I19" i="56"/>
  <c r="J19" i="56"/>
  <c r="K19" i="56"/>
  <c r="L19" i="56"/>
  <c r="M19" i="56"/>
  <c r="A20" i="56"/>
  <c r="B20" i="56"/>
  <c r="C20" i="56"/>
  <c r="D20" i="56"/>
  <c r="E20" i="56"/>
  <c r="F20" i="56"/>
  <c r="G20" i="56"/>
  <c r="H20" i="56"/>
  <c r="I20" i="56"/>
  <c r="J20" i="56"/>
  <c r="K20" i="56"/>
  <c r="L20" i="56"/>
  <c r="M20" i="56"/>
  <c r="A21" i="56"/>
  <c r="B21" i="56"/>
  <c r="C21" i="56"/>
  <c r="D21" i="56"/>
  <c r="E21" i="56"/>
  <c r="F21" i="56"/>
  <c r="G21" i="56"/>
  <c r="H21" i="56"/>
  <c r="I21" i="56"/>
  <c r="J21" i="56"/>
  <c r="K21" i="56"/>
  <c r="L21" i="56"/>
  <c r="M21" i="56"/>
  <c r="A22" i="56"/>
  <c r="B22" i="56"/>
  <c r="C22" i="56"/>
  <c r="D22" i="56"/>
  <c r="E22" i="56"/>
  <c r="F22" i="56"/>
  <c r="G22" i="56"/>
  <c r="H22" i="56"/>
  <c r="I22" i="56"/>
  <c r="J22" i="56"/>
  <c r="K22" i="56"/>
  <c r="L22" i="56"/>
  <c r="M22" i="56"/>
  <c r="E24" i="56"/>
  <c r="E25" i="56"/>
  <c r="L25" i="56"/>
  <c r="E26" i="56"/>
  <c r="F26" i="56"/>
  <c r="L26" i="56"/>
  <c r="E27" i="56"/>
  <c r="F27" i="56"/>
  <c r="L27" i="56"/>
  <c r="E28" i="56"/>
  <c r="F28" i="56"/>
  <c r="L28" i="56"/>
  <c r="A31" i="56"/>
  <c r="B31" i="56"/>
  <c r="C31" i="56"/>
  <c r="D31" i="56"/>
  <c r="E31" i="56"/>
  <c r="F31" i="56"/>
  <c r="G31" i="56"/>
  <c r="H31" i="56"/>
  <c r="A32" i="56"/>
  <c r="B32" i="56"/>
  <c r="C32" i="56"/>
  <c r="D32" i="56"/>
  <c r="E32" i="56"/>
  <c r="F32" i="56"/>
  <c r="G32" i="56"/>
  <c r="H32" i="56"/>
  <c r="I32" i="56"/>
  <c r="J32" i="56"/>
  <c r="K32" i="56"/>
  <c r="L32" i="56"/>
  <c r="M32" i="56"/>
  <c r="A33" i="56"/>
  <c r="B33" i="56"/>
  <c r="C33" i="56"/>
  <c r="D33" i="56"/>
  <c r="E33" i="56"/>
  <c r="F33" i="56"/>
  <c r="G33" i="56"/>
  <c r="H33" i="56"/>
  <c r="I33" i="56"/>
  <c r="J33" i="56"/>
  <c r="K33" i="56"/>
  <c r="L33" i="56"/>
  <c r="M33" i="56"/>
  <c r="A34" i="56"/>
  <c r="B34" i="56"/>
  <c r="C34" i="56"/>
  <c r="D34" i="56"/>
  <c r="E34" i="56"/>
  <c r="F34" i="56"/>
  <c r="G34" i="56"/>
  <c r="H34" i="56"/>
  <c r="I34" i="56"/>
  <c r="J34" i="56"/>
  <c r="K34" i="56"/>
  <c r="L34" i="56"/>
  <c r="M34" i="56"/>
  <c r="A35" i="56"/>
  <c r="B35" i="56"/>
  <c r="C35" i="56"/>
  <c r="D35" i="56"/>
  <c r="E35" i="56"/>
  <c r="F35" i="56"/>
  <c r="G35" i="56"/>
  <c r="H35" i="56"/>
  <c r="I35" i="56"/>
  <c r="J35" i="56"/>
  <c r="K35" i="56"/>
  <c r="L35" i="56"/>
  <c r="M35" i="56"/>
  <c r="A36" i="56"/>
  <c r="B36" i="56"/>
  <c r="C36" i="56"/>
  <c r="D36" i="56"/>
  <c r="E36" i="56"/>
  <c r="F36" i="56"/>
  <c r="G36" i="56"/>
  <c r="H36" i="56"/>
  <c r="I36" i="56"/>
  <c r="J36" i="56"/>
  <c r="K36" i="56"/>
  <c r="L36" i="56"/>
  <c r="M36" i="56"/>
  <c r="A37" i="56"/>
  <c r="B37" i="56"/>
  <c r="C37" i="56"/>
  <c r="D37" i="56"/>
  <c r="E37" i="56"/>
  <c r="F37" i="56"/>
  <c r="G37" i="56"/>
  <c r="H37" i="56"/>
  <c r="I37" i="56"/>
  <c r="J37" i="56"/>
  <c r="K37" i="56"/>
  <c r="L37" i="56"/>
  <c r="M37" i="56"/>
  <c r="A38" i="56"/>
  <c r="B38" i="56"/>
  <c r="C38" i="56"/>
  <c r="D38" i="56"/>
  <c r="E38" i="56"/>
  <c r="F38" i="56"/>
  <c r="G38" i="56"/>
  <c r="H38" i="56"/>
  <c r="I38" i="56"/>
  <c r="J38" i="56"/>
  <c r="K38" i="56"/>
  <c r="L38" i="56"/>
  <c r="M38" i="56"/>
  <c r="A39" i="56"/>
  <c r="B39" i="56"/>
  <c r="C39" i="56"/>
  <c r="D39" i="56"/>
  <c r="E39" i="56"/>
  <c r="F39" i="56"/>
  <c r="G39" i="56"/>
  <c r="H39" i="56"/>
  <c r="I39" i="56"/>
  <c r="J39" i="56"/>
  <c r="K39" i="56"/>
  <c r="L39" i="56"/>
  <c r="M39" i="56"/>
  <c r="A40" i="56"/>
  <c r="B40" i="56"/>
  <c r="C40" i="56"/>
  <c r="D40" i="56"/>
  <c r="E40" i="56"/>
  <c r="F40" i="56"/>
  <c r="G40" i="56"/>
  <c r="H40" i="56"/>
  <c r="I40" i="56"/>
  <c r="J40" i="56"/>
  <c r="K40" i="56"/>
  <c r="L40" i="56"/>
  <c r="M40" i="56"/>
  <c r="A41" i="56"/>
  <c r="B41" i="56"/>
  <c r="C41" i="56"/>
  <c r="D41" i="56"/>
  <c r="E41" i="56"/>
  <c r="F41" i="56"/>
  <c r="G41" i="56"/>
  <c r="H41" i="56"/>
  <c r="I41" i="56"/>
  <c r="J41" i="56"/>
  <c r="K41" i="56"/>
  <c r="L41" i="56"/>
  <c r="M41" i="56"/>
  <c r="A42" i="56"/>
  <c r="B42" i="56"/>
  <c r="C42" i="56"/>
  <c r="D42" i="56"/>
  <c r="E42" i="56"/>
  <c r="F42" i="56"/>
  <c r="G42" i="56"/>
  <c r="H42" i="56"/>
  <c r="I42" i="56"/>
  <c r="J42" i="56"/>
  <c r="K42" i="56"/>
  <c r="L42" i="56"/>
  <c r="M42" i="56"/>
  <c r="A43" i="56"/>
  <c r="B43" i="56"/>
  <c r="C43" i="56"/>
  <c r="D43" i="56"/>
  <c r="E43" i="56"/>
  <c r="F43" i="56"/>
  <c r="G43" i="56"/>
  <c r="H43" i="56"/>
  <c r="I43" i="56"/>
  <c r="J43" i="56"/>
  <c r="K43" i="56"/>
  <c r="L43" i="56"/>
  <c r="M43" i="56"/>
  <c r="A44" i="56"/>
  <c r="B44" i="56"/>
  <c r="C44" i="56"/>
  <c r="D44" i="56"/>
  <c r="E44" i="56"/>
  <c r="F44" i="56"/>
  <c r="G44" i="56"/>
  <c r="H44" i="56"/>
  <c r="I44" i="56"/>
  <c r="J44" i="56"/>
  <c r="K44" i="56"/>
  <c r="L44" i="56"/>
  <c r="M44" i="56"/>
  <c r="A45" i="56"/>
  <c r="B45" i="56"/>
  <c r="C45" i="56"/>
  <c r="D45" i="56"/>
  <c r="E45" i="56"/>
  <c r="F45" i="56"/>
  <c r="G45" i="56"/>
  <c r="H45" i="56"/>
  <c r="I45" i="56"/>
  <c r="J45" i="56"/>
  <c r="K45" i="56"/>
  <c r="L45" i="56"/>
  <c r="M45" i="56"/>
  <c r="A46" i="56"/>
  <c r="B46" i="56"/>
  <c r="C46" i="56"/>
  <c r="D46" i="56"/>
  <c r="E46" i="56"/>
  <c r="F46" i="56"/>
  <c r="G46" i="56"/>
  <c r="H46" i="56"/>
  <c r="I46" i="56"/>
  <c r="J46" i="56"/>
  <c r="K46" i="56"/>
  <c r="L46" i="56"/>
  <c r="M46" i="56"/>
  <c r="A47" i="56"/>
  <c r="B47" i="56"/>
  <c r="C47" i="56"/>
  <c r="D47" i="56"/>
  <c r="E47" i="56"/>
  <c r="F47" i="56"/>
  <c r="G47" i="56"/>
  <c r="H47" i="56"/>
  <c r="I47" i="56"/>
  <c r="J47" i="56"/>
  <c r="K47" i="56"/>
  <c r="L47" i="56"/>
  <c r="M47" i="56"/>
  <c r="A48" i="56"/>
  <c r="B48" i="56"/>
  <c r="C48" i="56"/>
  <c r="D48" i="56"/>
  <c r="E48" i="56"/>
  <c r="F48" i="56"/>
  <c r="G48" i="56"/>
  <c r="H48" i="56"/>
  <c r="I48" i="56"/>
  <c r="J48" i="56"/>
  <c r="K48" i="56"/>
  <c r="L48" i="56"/>
  <c r="M48" i="56"/>
  <c r="E50" i="56"/>
  <c r="E51" i="56"/>
  <c r="L51" i="56"/>
  <c r="E52" i="56"/>
  <c r="F52" i="56"/>
  <c r="L52" i="56"/>
  <c r="E53" i="56"/>
  <c r="F53" i="56"/>
  <c r="L53" i="56"/>
  <c r="E54" i="56"/>
  <c r="F54" i="56"/>
  <c r="L54" i="56"/>
  <c r="A57" i="56"/>
  <c r="B57" i="56"/>
  <c r="C57" i="56"/>
  <c r="D57" i="56"/>
  <c r="E57" i="56"/>
  <c r="F57" i="56"/>
  <c r="G57" i="56"/>
  <c r="H57" i="56"/>
  <c r="A58" i="56"/>
  <c r="B58" i="56"/>
  <c r="C58" i="56"/>
  <c r="D58" i="56"/>
  <c r="E58" i="56"/>
  <c r="F58" i="56"/>
  <c r="G58" i="56"/>
  <c r="H58" i="56"/>
  <c r="I58" i="56"/>
  <c r="J58" i="56"/>
  <c r="K58" i="56"/>
  <c r="L58" i="56"/>
  <c r="M58" i="56"/>
  <c r="A59" i="56"/>
  <c r="B59" i="56"/>
  <c r="C59" i="56"/>
  <c r="D59" i="56"/>
  <c r="E59" i="56"/>
  <c r="F59" i="56"/>
  <c r="G59" i="56"/>
  <c r="H59" i="56"/>
  <c r="I59" i="56"/>
  <c r="J59" i="56"/>
  <c r="K59" i="56"/>
  <c r="L59" i="56"/>
  <c r="M59" i="56"/>
  <c r="A60" i="56"/>
  <c r="B60" i="56"/>
  <c r="C60" i="56"/>
  <c r="D60" i="56"/>
  <c r="E60" i="56"/>
  <c r="F60" i="56"/>
  <c r="G60" i="56"/>
  <c r="H60" i="56"/>
  <c r="I60" i="56"/>
  <c r="J60" i="56"/>
  <c r="K60" i="56"/>
  <c r="L60" i="56"/>
  <c r="M60" i="56"/>
  <c r="A61" i="56"/>
  <c r="B61" i="56"/>
  <c r="C61" i="56"/>
  <c r="D61" i="56"/>
  <c r="E61" i="56"/>
  <c r="F61" i="56"/>
  <c r="G61" i="56"/>
  <c r="H61" i="56"/>
  <c r="I61" i="56"/>
  <c r="J61" i="56"/>
  <c r="K61" i="56"/>
  <c r="L61" i="56"/>
  <c r="M61" i="56"/>
  <c r="A62" i="56"/>
  <c r="B62" i="56"/>
  <c r="C62" i="56"/>
  <c r="D62" i="56"/>
  <c r="E62" i="56"/>
  <c r="F62" i="56"/>
  <c r="G62" i="56"/>
  <c r="H62" i="56"/>
  <c r="I62" i="56"/>
  <c r="J62" i="56"/>
  <c r="K62" i="56"/>
  <c r="L62" i="56"/>
  <c r="M62" i="56"/>
  <c r="A63" i="56"/>
  <c r="B63" i="56"/>
  <c r="C63" i="56"/>
  <c r="D63" i="56"/>
  <c r="E63" i="56"/>
  <c r="F63" i="56"/>
  <c r="G63" i="56"/>
  <c r="H63" i="56"/>
  <c r="I63" i="56"/>
  <c r="J63" i="56"/>
  <c r="K63" i="56"/>
  <c r="L63" i="56"/>
  <c r="M63" i="56"/>
  <c r="A64" i="56"/>
  <c r="B64" i="56"/>
  <c r="C64" i="56"/>
  <c r="D64" i="56"/>
  <c r="E64" i="56"/>
  <c r="F64" i="56"/>
  <c r="G64" i="56"/>
  <c r="H64" i="56"/>
  <c r="I64" i="56"/>
  <c r="J64" i="56"/>
  <c r="K64" i="56"/>
  <c r="L64" i="56"/>
  <c r="M64" i="56"/>
  <c r="A65" i="56"/>
  <c r="B65" i="56"/>
  <c r="C65" i="56"/>
  <c r="D65" i="56"/>
  <c r="E65" i="56"/>
  <c r="F65" i="56"/>
  <c r="G65" i="56"/>
  <c r="H65" i="56"/>
  <c r="I65" i="56"/>
  <c r="J65" i="56"/>
  <c r="K65" i="56"/>
  <c r="L65" i="56"/>
  <c r="M65" i="56"/>
  <c r="A66" i="56"/>
  <c r="B66" i="56"/>
  <c r="C66" i="56"/>
  <c r="D66" i="56"/>
  <c r="E66" i="56"/>
  <c r="F66" i="56"/>
  <c r="G66" i="56"/>
  <c r="H66" i="56"/>
  <c r="I66" i="56"/>
  <c r="J66" i="56"/>
  <c r="K66" i="56"/>
  <c r="L66" i="56"/>
  <c r="M66" i="56"/>
  <c r="A67" i="56"/>
  <c r="B67" i="56"/>
  <c r="C67" i="56"/>
  <c r="D67" i="56"/>
  <c r="E67" i="56"/>
  <c r="F67" i="56"/>
  <c r="G67" i="56"/>
  <c r="H67" i="56"/>
  <c r="I67" i="56"/>
  <c r="J67" i="56"/>
  <c r="K67" i="56"/>
  <c r="L67" i="56"/>
  <c r="M67" i="56"/>
  <c r="A68" i="56"/>
  <c r="B68" i="56"/>
  <c r="C68" i="56"/>
  <c r="D68" i="56"/>
  <c r="E68" i="56"/>
  <c r="F68" i="56"/>
  <c r="G68" i="56"/>
  <c r="H68" i="56"/>
  <c r="I68" i="56"/>
  <c r="J68" i="56"/>
  <c r="K68" i="56"/>
  <c r="L68" i="56"/>
  <c r="M68" i="56"/>
  <c r="A69" i="56"/>
  <c r="B69" i="56"/>
  <c r="C69" i="56"/>
  <c r="D69" i="56"/>
  <c r="E69" i="56"/>
  <c r="F69" i="56"/>
  <c r="G69" i="56"/>
  <c r="H69" i="56"/>
  <c r="I69" i="56"/>
  <c r="J69" i="56"/>
  <c r="K69" i="56"/>
  <c r="L69" i="56"/>
  <c r="M69" i="56"/>
  <c r="A70" i="56"/>
  <c r="B70" i="56"/>
  <c r="C70" i="56"/>
  <c r="D70" i="56"/>
  <c r="E70" i="56"/>
  <c r="F70" i="56"/>
  <c r="G70" i="56"/>
  <c r="H70" i="56"/>
  <c r="I70" i="56"/>
  <c r="J70" i="56"/>
  <c r="K70" i="56"/>
  <c r="L70" i="56"/>
  <c r="M70" i="56"/>
  <c r="A71" i="56"/>
  <c r="B71" i="56"/>
  <c r="C71" i="56"/>
  <c r="D71" i="56"/>
  <c r="E71" i="56"/>
  <c r="F71" i="56"/>
  <c r="G71" i="56"/>
  <c r="H71" i="56"/>
  <c r="I71" i="56"/>
  <c r="J71" i="56"/>
  <c r="K71" i="56"/>
  <c r="L71" i="56"/>
  <c r="M71" i="56"/>
  <c r="A72" i="56"/>
  <c r="B72" i="56"/>
  <c r="C72" i="56"/>
  <c r="D72" i="56"/>
  <c r="E72" i="56"/>
  <c r="F72" i="56"/>
  <c r="G72" i="56"/>
  <c r="H72" i="56"/>
  <c r="I72" i="56"/>
  <c r="J72" i="56"/>
  <c r="K72" i="56"/>
  <c r="L72" i="56"/>
  <c r="M72" i="56"/>
  <c r="A73" i="56"/>
  <c r="B73" i="56"/>
  <c r="C73" i="56"/>
  <c r="D73" i="56"/>
  <c r="E73" i="56"/>
  <c r="F73" i="56"/>
  <c r="G73" i="56"/>
  <c r="H73" i="56"/>
  <c r="I73" i="56"/>
  <c r="J73" i="56"/>
  <c r="K73" i="56"/>
  <c r="L73" i="56"/>
  <c r="M73" i="56"/>
  <c r="A74" i="56"/>
  <c r="B74" i="56"/>
  <c r="C74" i="56"/>
  <c r="D74" i="56"/>
  <c r="E74" i="56"/>
  <c r="F74" i="56"/>
  <c r="G74" i="56"/>
  <c r="H74" i="56"/>
  <c r="I74" i="56"/>
  <c r="J74" i="56"/>
  <c r="K74" i="56"/>
  <c r="L74" i="56"/>
  <c r="M74" i="56"/>
  <c r="E76" i="56"/>
  <c r="E77" i="56"/>
  <c r="L77" i="56"/>
  <c r="E78" i="56"/>
  <c r="F78" i="56"/>
  <c r="L78" i="56"/>
  <c r="E79" i="56"/>
  <c r="F79" i="56"/>
  <c r="L79" i="56"/>
  <c r="E80" i="56"/>
  <c r="F80" i="56"/>
  <c r="L80" i="56"/>
  <c r="A83" i="56"/>
  <c r="B83" i="56"/>
  <c r="C83" i="56"/>
  <c r="D83" i="56"/>
  <c r="E83" i="56"/>
  <c r="F83" i="56"/>
  <c r="G83" i="56"/>
  <c r="H83" i="56"/>
  <c r="A84" i="56"/>
  <c r="B84" i="56"/>
  <c r="C84" i="56"/>
  <c r="D84" i="56"/>
  <c r="E84" i="56"/>
  <c r="F84" i="56"/>
  <c r="G84" i="56"/>
  <c r="H84" i="56"/>
  <c r="I84" i="56"/>
  <c r="J84" i="56"/>
  <c r="K84" i="56"/>
  <c r="L84" i="56"/>
  <c r="M84" i="56"/>
  <c r="A85" i="56"/>
  <c r="B85" i="56"/>
  <c r="C85" i="56"/>
  <c r="D85" i="56"/>
  <c r="E85" i="56"/>
  <c r="F85" i="56"/>
  <c r="G85" i="56"/>
  <c r="H85" i="56"/>
  <c r="I85" i="56"/>
  <c r="J85" i="56"/>
  <c r="K85" i="56"/>
  <c r="L85" i="56"/>
  <c r="M85" i="56"/>
  <c r="A86" i="56"/>
  <c r="B86" i="56"/>
  <c r="C86" i="56"/>
  <c r="D86" i="56"/>
  <c r="E86" i="56"/>
  <c r="F86" i="56"/>
  <c r="G86" i="56"/>
  <c r="H86" i="56"/>
  <c r="I86" i="56"/>
  <c r="J86" i="56"/>
  <c r="K86" i="56"/>
  <c r="L86" i="56"/>
  <c r="M86" i="56"/>
  <c r="A87" i="56"/>
  <c r="B87" i="56"/>
  <c r="C87" i="56"/>
  <c r="D87" i="56"/>
  <c r="E87" i="56"/>
  <c r="F87" i="56"/>
  <c r="G87" i="56"/>
  <c r="H87" i="56"/>
  <c r="I87" i="56"/>
  <c r="J87" i="56"/>
  <c r="K87" i="56"/>
  <c r="L87" i="56"/>
  <c r="M87" i="56"/>
  <c r="A88" i="56"/>
  <c r="B88" i="56"/>
  <c r="C88" i="56"/>
  <c r="D88" i="56"/>
  <c r="E88" i="56"/>
  <c r="F88" i="56"/>
  <c r="G88" i="56"/>
  <c r="H88" i="56"/>
  <c r="I88" i="56"/>
  <c r="J88" i="56"/>
  <c r="K88" i="56"/>
  <c r="L88" i="56"/>
  <c r="M88" i="56"/>
  <c r="A89" i="56"/>
  <c r="B89" i="56"/>
  <c r="C89" i="56"/>
  <c r="D89" i="56"/>
  <c r="E89" i="56"/>
  <c r="F89" i="56"/>
  <c r="G89" i="56"/>
  <c r="H89" i="56"/>
  <c r="I89" i="56"/>
  <c r="J89" i="56"/>
  <c r="K89" i="56"/>
  <c r="L89" i="56"/>
  <c r="M89" i="56"/>
  <c r="A90" i="56"/>
  <c r="B90" i="56"/>
  <c r="C90" i="56"/>
  <c r="D90" i="56"/>
  <c r="E90" i="56"/>
  <c r="F90" i="56"/>
  <c r="G90" i="56"/>
  <c r="H90" i="56"/>
  <c r="I90" i="56"/>
  <c r="J90" i="56"/>
  <c r="K90" i="56"/>
  <c r="L90" i="56"/>
  <c r="M90" i="56"/>
  <c r="A91" i="56"/>
  <c r="B91" i="56"/>
  <c r="C91" i="56"/>
  <c r="D91" i="56"/>
  <c r="E91" i="56"/>
  <c r="F91" i="56"/>
  <c r="G91" i="56"/>
  <c r="H91" i="56"/>
  <c r="I91" i="56"/>
  <c r="J91" i="56"/>
  <c r="K91" i="56"/>
  <c r="L91" i="56"/>
  <c r="M91" i="56"/>
  <c r="A92" i="56"/>
  <c r="B92" i="56"/>
  <c r="C92" i="56"/>
  <c r="D92" i="56"/>
  <c r="E92" i="56"/>
  <c r="F92" i="56"/>
  <c r="G92" i="56"/>
  <c r="H92" i="56"/>
  <c r="I92" i="56"/>
  <c r="J92" i="56"/>
  <c r="K92" i="56"/>
  <c r="L92" i="56"/>
  <c r="M92" i="56"/>
  <c r="A93" i="56"/>
  <c r="B93" i="56"/>
  <c r="C93" i="56"/>
  <c r="D93" i="56"/>
  <c r="E93" i="56"/>
  <c r="F93" i="56"/>
  <c r="G93" i="56"/>
  <c r="H93" i="56"/>
  <c r="I93" i="56"/>
  <c r="J93" i="56"/>
  <c r="K93" i="56"/>
  <c r="L93" i="56"/>
  <c r="M93" i="56"/>
  <c r="A94" i="56"/>
  <c r="B94" i="56"/>
  <c r="C94" i="56"/>
  <c r="D94" i="56"/>
  <c r="E94" i="56"/>
  <c r="F94" i="56"/>
  <c r="G94" i="56"/>
  <c r="H94" i="56"/>
  <c r="I94" i="56"/>
  <c r="J94" i="56"/>
  <c r="K94" i="56"/>
  <c r="L94" i="56"/>
  <c r="M94" i="56"/>
  <c r="A95" i="56"/>
  <c r="B95" i="56"/>
  <c r="C95" i="56"/>
  <c r="D95" i="56"/>
  <c r="E95" i="56"/>
  <c r="F95" i="56"/>
  <c r="G95" i="56"/>
  <c r="H95" i="56"/>
  <c r="I95" i="56"/>
  <c r="J95" i="56"/>
  <c r="K95" i="56"/>
  <c r="L95" i="56"/>
  <c r="M95" i="56"/>
  <c r="A96" i="56"/>
  <c r="B96" i="56"/>
  <c r="C96" i="56"/>
  <c r="D96" i="56"/>
  <c r="E96" i="56"/>
  <c r="F96" i="56"/>
  <c r="G96" i="56"/>
  <c r="H96" i="56"/>
  <c r="I96" i="56"/>
  <c r="J96" i="56"/>
  <c r="K96" i="56"/>
  <c r="L96" i="56"/>
  <c r="M96" i="56"/>
  <c r="A97" i="56"/>
  <c r="B97" i="56"/>
  <c r="C97" i="56"/>
  <c r="D97" i="56"/>
  <c r="E97" i="56"/>
  <c r="F97" i="56"/>
  <c r="G97" i="56"/>
  <c r="H97" i="56"/>
  <c r="I97" i="56"/>
  <c r="J97" i="56"/>
  <c r="K97" i="56"/>
  <c r="L97" i="56"/>
  <c r="M97" i="56"/>
  <c r="A98" i="56"/>
  <c r="B98" i="56"/>
  <c r="C98" i="56"/>
  <c r="D98" i="56"/>
  <c r="E98" i="56"/>
  <c r="F98" i="56"/>
  <c r="G98" i="56"/>
  <c r="H98" i="56"/>
  <c r="I98" i="56"/>
  <c r="J98" i="56"/>
  <c r="K98" i="56"/>
  <c r="L98" i="56"/>
  <c r="M98" i="56"/>
  <c r="A99" i="56"/>
  <c r="B99" i="56"/>
  <c r="C99" i="56"/>
  <c r="D99" i="56"/>
  <c r="E99" i="56"/>
  <c r="F99" i="56"/>
  <c r="G99" i="56"/>
  <c r="H99" i="56"/>
  <c r="I99" i="56"/>
  <c r="J99" i="56"/>
  <c r="K99" i="56"/>
  <c r="L99" i="56"/>
  <c r="M99" i="56"/>
  <c r="A100" i="56"/>
  <c r="B100" i="56"/>
  <c r="C100" i="56"/>
  <c r="D100" i="56"/>
  <c r="E100" i="56"/>
  <c r="F100" i="56"/>
  <c r="G100" i="56"/>
  <c r="H100" i="56"/>
  <c r="I100" i="56"/>
  <c r="J100" i="56"/>
  <c r="K100" i="56"/>
  <c r="L100" i="56"/>
  <c r="M100" i="56"/>
  <c r="E102" i="56"/>
  <c r="E103" i="56"/>
  <c r="L103" i="56"/>
  <c r="E104" i="56"/>
  <c r="F104" i="56"/>
  <c r="L104" i="56"/>
  <c r="E105" i="56"/>
  <c r="F105" i="56"/>
  <c r="L105" i="56"/>
  <c r="E106" i="56"/>
  <c r="F106" i="56"/>
  <c r="L106" i="56"/>
  <c r="A109" i="56"/>
  <c r="B109" i="56"/>
  <c r="C109" i="56"/>
  <c r="D109" i="56"/>
  <c r="E109" i="56"/>
  <c r="F109" i="56"/>
  <c r="G109" i="56"/>
  <c r="H109" i="56"/>
  <c r="A110" i="56"/>
  <c r="B110" i="56"/>
  <c r="C110" i="56"/>
  <c r="D110" i="56"/>
  <c r="E110" i="56"/>
  <c r="F110" i="56"/>
  <c r="G110" i="56"/>
  <c r="H110" i="56"/>
  <c r="I110" i="56"/>
  <c r="J110" i="56"/>
  <c r="K110" i="56"/>
  <c r="L110" i="56"/>
  <c r="M110" i="56"/>
  <c r="A111" i="56"/>
  <c r="B111" i="56"/>
  <c r="C111" i="56"/>
  <c r="D111" i="56"/>
  <c r="E111" i="56"/>
  <c r="F111" i="56"/>
  <c r="G111" i="56"/>
  <c r="H111" i="56"/>
  <c r="I111" i="56"/>
  <c r="J111" i="56"/>
  <c r="K111" i="56"/>
  <c r="L111" i="56"/>
  <c r="M111" i="56"/>
  <c r="A112" i="56"/>
  <c r="B112" i="56"/>
  <c r="C112" i="56"/>
  <c r="D112" i="56"/>
  <c r="E112" i="56"/>
  <c r="F112" i="56"/>
  <c r="G112" i="56"/>
  <c r="H112" i="56"/>
  <c r="I112" i="56"/>
  <c r="J112" i="56"/>
  <c r="K112" i="56"/>
  <c r="L112" i="56"/>
  <c r="M112" i="56"/>
  <c r="A113" i="56"/>
  <c r="B113" i="56"/>
  <c r="C113" i="56"/>
  <c r="D113" i="56"/>
  <c r="E113" i="56"/>
  <c r="F113" i="56"/>
  <c r="G113" i="56"/>
  <c r="H113" i="56"/>
  <c r="I113" i="56"/>
  <c r="J113" i="56"/>
  <c r="K113" i="56"/>
  <c r="L113" i="56"/>
  <c r="M113" i="56"/>
  <c r="A114" i="56"/>
  <c r="B114" i="56"/>
  <c r="C114" i="56"/>
  <c r="D114" i="56"/>
  <c r="E114" i="56"/>
  <c r="F114" i="56"/>
  <c r="G114" i="56"/>
  <c r="H114" i="56"/>
  <c r="I114" i="56"/>
  <c r="J114" i="56"/>
  <c r="K114" i="56"/>
  <c r="L114" i="56"/>
  <c r="M114" i="56"/>
  <c r="A115" i="56"/>
  <c r="B115" i="56"/>
  <c r="C115" i="56"/>
  <c r="D115" i="56"/>
  <c r="E115" i="56"/>
  <c r="F115" i="56"/>
  <c r="G115" i="56"/>
  <c r="H115" i="56"/>
  <c r="I115" i="56"/>
  <c r="J115" i="56"/>
  <c r="K115" i="56"/>
  <c r="L115" i="56"/>
  <c r="M115" i="56"/>
  <c r="A116" i="56"/>
  <c r="B116" i="56"/>
  <c r="C116" i="56"/>
  <c r="D116" i="56"/>
  <c r="E116" i="56"/>
  <c r="F116" i="56"/>
  <c r="G116" i="56"/>
  <c r="H116" i="56"/>
  <c r="I116" i="56"/>
  <c r="J116" i="56"/>
  <c r="K116" i="56"/>
  <c r="L116" i="56"/>
  <c r="M116" i="56"/>
  <c r="A117" i="56"/>
  <c r="B117" i="56"/>
  <c r="C117" i="56"/>
  <c r="D117" i="56"/>
  <c r="E117" i="56"/>
  <c r="F117" i="56"/>
  <c r="G117" i="56"/>
  <c r="H117" i="56"/>
  <c r="I117" i="56"/>
  <c r="J117" i="56"/>
  <c r="K117" i="56"/>
  <c r="L117" i="56"/>
  <c r="M117" i="56"/>
  <c r="A118" i="56"/>
  <c r="B118" i="56"/>
  <c r="C118" i="56"/>
  <c r="D118" i="56"/>
  <c r="E118" i="56"/>
  <c r="F118" i="56"/>
  <c r="G118" i="56"/>
  <c r="H118" i="56"/>
  <c r="I118" i="56"/>
  <c r="J118" i="56"/>
  <c r="K118" i="56"/>
  <c r="L118" i="56"/>
  <c r="M118" i="56"/>
  <c r="A119" i="56"/>
  <c r="B119" i="56"/>
  <c r="C119" i="56"/>
  <c r="D119" i="56"/>
  <c r="E119" i="56"/>
  <c r="F119" i="56"/>
  <c r="G119" i="56"/>
  <c r="H119" i="56"/>
  <c r="I119" i="56"/>
  <c r="J119" i="56"/>
  <c r="K119" i="56"/>
  <c r="L119" i="56"/>
  <c r="M119" i="56"/>
  <c r="A120" i="56"/>
  <c r="B120" i="56"/>
  <c r="C120" i="56"/>
  <c r="D120" i="56"/>
  <c r="E120" i="56"/>
  <c r="F120" i="56"/>
  <c r="G120" i="56"/>
  <c r="H120" i="56"/>
  <c r="I120" i="56"/>
  <c r="J120" i="56"/>
  <c r="K120" i="56"/>
  <c r="L120" i="56"/>
  <c r="M120" i="56"/>
  <c r="A121" i="56"/>
  <c r="B121" i="56"/>
  <c r="C121" i="56"/>
  <c r="D121" i="56"/>
  <c r="E121" i="56"/>
  <c r="F121" i="56"/>
  <c r="G121" i="56"/>
  <c r="H121" i="56"/>
  <c r="I121" i="56"/>
  <c r="J121" i="56"/>
  <c r="K121" i="56"/>
  <c r="L121" i="56"/>
  <c r="M121" i="56"/>
  <c r="A122" i="56"/>
  <c r="B122" i="56"/>
  <c r="C122" i="56"/>
  <c r="D122" i="56"/>
  <c r="E122" i="56"/>
  <c r="F122" i="56"/>
  <c r="G122" i="56"/>
  <c r="H122" i="56"/>
  <c r="I122" i="56"/>
  <c r="J122" i="56"/>
  <c r="K122" i="56"/>
  <c r="L122" i="56"/>
  <c r="M122" i="56"/>
  <c r="A123" i="56"/>
  <c r="B123" i="56"/>
  <c r="C123" i="56"/>
  <c r="D123" i="56"/>
  <c r="E123" i="56"/>
  <c r="F123" i="56"/>
  <c r="G123" i="56"/>
  <c r="H123" i="56"/>
  <c r="I123" i="56"/>
  <c r="J123" i="56"/>
  <c r="K123" i="56"/>
  <c r="L123" i="56"/>
  <c r="M123" i="56"/>
  <c r="A124" i="56"/>
  <c r="B124" i="56"/>
  <c r="C124" i="56"/>
  <c r="D124" i="56"/>
  <c r="E124" i="56"/>
  <c r="F124" i="56"/>
  <c r="G124" i="56"/>
  <c r="H124" i="56"/>
  <c r="I124" i="56"/>
  <c r="J124" i="56"/>
  <c r="K124" i="56"/>
  <c r="L124" i="56"/>
  <c r="M124" i="56"/>
  <c r="A125" i="56"/>
  <c r="B125" i="56"/>
  <c r="C125" i="56"/>
  <c r="D125" i="56"/>
  <c r="E125" i="56"/>
  <c r="F125" i="56"/>
  <c r="G125" i="56"/>
  <c r="H125" i="56"/>
  <c r="I125" i="56"/>
  <c r="J125" i="56"/>
  <c r="K125" i="56"/>
  <c r="L125" i="56"/>
  <c r="M125" i="56"/>
  <c r="A126" i="56"/>
  <c r="B126" i="56"/>
  <c r="C126" i="56"/>
  <c r="D126" i="56"/>
  <c r="E126" i="56"/>
  <c r="F126" i="56"/>
  <c r="G126" i="56"/>
  <c r="H126" i="56"/>
  <c r="I126" i="56"/>
  <c r="J126" i="56"/>
  <c r="K126" i="56"/>
  <c r="L126" i="56"/>
  <c r="M126" i="56"/>
  <c r="E128" i="56"/>
  <c r="E129" i="56"/>
  <c r="L129" i="56"/>
  <c r="E130" i="56"/>
  <c r="F130" i="56"/>
  <c r="L130" i="56"/>
  <c r="E131" i="56"/>
  <c r="F131" i="56"/>
  <c r="L131" i="56"/>
  <c r="E132" i="56"/>
  <c r="F132" i="56"/>
  <c r="L132" i="56"/>
  <c r="A135" i="56"/>
  <c r="B135" i="56"/>
  <c r="C135" i="56"/>
  <c r="D135" i="56"/>
  <c r="E135" i="56"/>
  <c r="F135" i="56"/>
  <c r="G135" i="56"/>
  <c r="H135" i="56"/>
  <c r="A136" i="56"/>
  <c r="B136" i="56"/>
  <c r="C136" i="56"/>
  <c r="D136" i="56"/>
  <c r="E136" i="56"/>
  <c r="F136" i="56"/>
  <c r="G136" i="56"/>
  <c r="H136" i="56"/>
  <c r="I136" i="56"/>
  <c r="J136" i="56"/>
  <c r="K136" i="56"/>
  <c r="L136" i="56"/>
  <c r="M136" i="56"/>
  <c r="A137" i="56"/>
  <c r="B137" i="56"/>
  <c r="C137" i="56"/>
  <c r="D137" i="56"/>
  <c r="E137" i="56"/>
  <c r="F137" i="56"/>
  <c r="G137" i="56"/>
  <c r="H137" i="56"/>
  <c r="I137" i="56"/>
  <c r="J137" i="56"/>
  <c r="K137" i="56"/>
  <c r="L137" i="56"/>
  <c r="M137" i="56"/>
  <c r="A138" i="56"/>
  <c r="B138" i="56"/>
  <c r="C138" i="56"/>
  <c r="D138" i="56"/>
  <c r="E138" i="56"/>
  <c r="F138" i="56"/>
  <c r="G138" i="56"/>
  <c r="H138" i="56"/>
  <c r="I138" i="56"/>
  <c r="J138" i="56"/>
  <c r="K138" i="56"/>
  <c r="L138" i="56"/>
  <c r="M138" i="56"/>
  <c r="A139" i="56"/>
  <c r="B139" i="56"/>
  <c r="C139" i="56"/>
  <c r="D139" i="56"/>
  <c r="E139" i="56"/>
  <c r="F139" i="56"/>
  <c r="G139" i="56"/>
  <c r="H139" i="56"/>
  <c r="I139" i="56"/>
  <c r="J139" i="56"/>
  <c r="K139" i="56"/>
  <c r="L139" i="56"/>
  <c r="M139" i="56"/>
  <c r="A140" i="56"/>
  <c r="B140" i="56"/>
  <c r="C140" i="56"/>
  <c r="D140" i="56"/>
  <c r="E140" i="56"/>
  <c r="F140" i="56"/>
  <c r="G140" i="56"/>
  <c r="H140" i="56"/>
  <c r="I140" i="56"/>
  <c r="J140" i="56"/>
  <c r="K140" i="56"/>
  <c r="L140" i="56"/>
  <c r="M140" i="56"/>
  <c r="A141" i="56"/>
  <c r="B141" i="56"/>
  <c r="C141" i="56"/>
  <c r="D141" i="56"/>
  <c r="E141" i="56"/>
  <c r="F141" i="56"/>
  <c r="G141" i="56"/>
  <c r="H141" i="56"/>
  <c r="I141" i="56"/>
  <c r="J141" i="56"/>
  <c r="K141" i="56"/>
  <c r="L141" i="56"/>
  <c r="M141" i="56"/>
  <c r="A142" i="56"/>
  <c r="B142" i="56"/>
  <c r="C142" i="56"/>
  <c r="D142" i="56"/>
  <c r="E142" i="56"/>
  <c r="F142" i="56"/>
  <c r="G142" i="56"/>
  <c r="H142" i="56"/>
  <c r="I142" i="56"/>
  <c r="J142" i="56"/>
  <c r="K142" i="56"/>
  <c r="L142" i="56"/>
  <c r="M142" i="56"/>
  <c r="A143" i="56"/>
  <c r="B143" i="56"/>
  <c r="C143" i="56"/>
  <c r="D143" i="56"/>
  <c r="E143" i="56"/>
  <c r="F143" i="56"/>
  <c r="G143" i="56"/>
  <c r="H143" i="56"/>
  <c r="I143" i="56"/>
  <c r="J143" i="56"/>
  <c r="K143" i="56"/>
  <c r="L143" i="56"/>
  <c r="M143" i="56"/>
  <c r="A144" i="56"/>
  <c r="B144" i="56"/>
  <c r="C144" i="56"/>
  <c r="D144" i="56"/>
  <c r="E144" i="56"/>
  <c r="F144" i="56"/>
  <c r="G144" i="56"/>
  <c r="H144" i="56"/>
  <c r="I144" i="56"/>
  <c r="J144" i="56"/>
  <c r="K144" i="56"/>
  <c r="L144" i="56"/>
  <c r="M144" i="56"/>
  <c r="A145" i="56"/>
  <c r="B145" i="56"/>
  <c r="C145" i="56"/>
  <c r="D145" i="56"/>
  <c r="E145" i="56"/>
  <c r="F145" i="56"/>
  <c r="G145" i="56"/>
  <c r="H145" i="56"/>
  <c r="I145" i="56"/>
  <c r="J145" i="56"/>
  <c r="K145" i="56"/>
  <c r="L145" i="56"/>
  <c r="M145" i="56"/>
  <c r="A146" i="56"/>
  <c r="B146" i="56"/>
  <c r="C146" i="56"/>
  <c r="D146" i="56"/>
  <c r="E146" i="56"/>
  <c r="F146" i="56"/>
  <c r="G146" i="56"/>
  <c r="H146" i="56"/>
  <c r="I146" i="56"/>
  <c r="J146" i="56"/>
  <c r="K146" i="56"/>
  <c r="L146" i="56"/>
  <c r="M146" i="56"/>
  <c r="A147" i="56"/>
  <c r="B147" i="56"/>
  <c r="C147" i="56"/>
  <c r="D147" i="56"/>
  <c r="E147" i="56"/>
  <c r="F147" i="56"/>
  <c r="G147" i="56"/>
  <c r="H147" i="56"/>
  <c r="I147" i="56"/>
  <c r="J147" i="56"/>
  <c r="K147" i="56"/>
  <c r="L147" i="56"/>
  <c r="M147" i="56"/>
  <c r="A148" i="56"/>
  <c r="B148" i="56"/>
  <c r="C148" i="56"/>
  <c r="D148" i="56"/>
  <c r="E148" i="56"/>
  <c r="F148" i="56"/>
  <c r="G148" i="56"/>
  <c r="H148" i="56"/>
  <c r="I148" i="56"/>
  <c r="J148" i="56"/>
  <c r="K148" i="56"/>
  <c r="L148" i="56"/>
  <c r="M148" i="56"/>
  <c r="A149" i="56"/>
  <c r="B149" i="56"/>
  <c r="C149" i="56"/>
  <c r="D149" i="56"/>
  <c r="E149" i="56"/>
  <c r="F149" i="56"/>
  <c r="G149" i="56"/>
  <c r="H149" i="56"/>
  <c r="I149" i="56"/>
  <c r="J149" i="56"/>
  <c r="K149" i="56"/>
  <c r="L149" i="56"/>
  <c r="M149" i="56"/>
  <c r="A150" i="56"/>
  <c r="B150" i="56"/>
  <c r="C150" i="56"/>
  <c r="D150" i="56"/>
  <c r="E150" i="56"/>
  <c r="F150" i="56"/>
  <c r="G150" i="56"/>
  <c r="H150" i="56"/>
  <c r="I150" i="56"/>
  <c r="J150" i="56"/>
  <c r="K150" i="56"/>
  <c r="L150" i="56"/>
  <c r="M150" i="56"/>
  <c r="A151" i="56"/>
  <c r="B151" i="56"/>
  <c r="C151" i="56"/>
  <c r="D151" i="56"/>
  <c r="E151" i="56"/>
  <c r="F151" i="56"/>
  <c r="G151" i="56"/>
  <c r="H151" i="56"/>
  <c r="I151" i="56"/>
  <c r="J151" i="56"/>
  <c r="K151" i="56"/>
  <c r="L151" i="56"/>
  <c r="M151" i="56"/>
  <c r="A152" i="56"/>
  <c r="B152" i="56"/>
  <c r="C152" i="56"/>
  <c r="D152" i="56"/>
  <c r="E152" i="56"/>
  <c r="F152" i="56"/>
  <c r="G152" i="56"/>
  <c r="H152" i="56"/>
  <c r="I152" i="56"/>
  <c r="J152" i="56"/>
  <c r="K152" i="56"/>
  <c r="L152" i="56"/>
  <c r="M152" i="56"/>
  <c r="E154" i="56"/>
  <c r="E155" i="56"/>
  <c r="L155" i="56"/>
  <c r="E156" i="56"/>
  <c r="F156" i="56"/>
  <c r="L156" i="56"/>
  <c r="E157" i="56"/>
  <c r="F157" i="56"/>
  <c r="L157" i="56"/>
  <c r="E158" i="56"/>
  <c r="F158" i="56"/>
  <c r="L158" i="56"/>
  <c r="A161" i="56"/>
  <c r="B161" i="56"/>
  <c r="C161" i="56"/>
  <c r="D161" i="56"/>
  <c r="E161" i="56"/>
  <c r="F161" i="56"/>
  <c r="G161" i="56"/>
  <c r="H161" i="56"/>
  <c r="A162" i="56"/>
  <c r="B162" i="56"/>
  <c r="C162" i="56"/>
  <c r="D162" i="56"/>
  <c r="E162" i="56"/>
  <c r="F162" i="56"/>
  <c r="G162" i="56"/>
  <c r="H162" i="56"/>
  <c r="I162" i="56"/>
  <c r="J162" i="56"/>
  <c r="K162" i="56"/>
  <c r="L162" i="56"/>
  <c r="M162" i="56"/>
  <c r="A163" i="56"/>
  <c r="B163" i="56"/>
  <c r="C163" i="56"/>
  <c r="D163" i="56"/>
  <c r="E163" i="56"/>
  <c r="F163" i="56"/>
  <c r="G163" i="56"/>
  <c r="H163" i="56"/>
  <c r="I163" i="56"/>
  <c r="J163" i="56"/>
  <c r="K163" i="56"/>
  <c r="L163" i="56"/>
  <c r="M163" i="56"/>
  <c r="A164" i="56"/>
  <c r="B164" i="56"/>
  <c r="C164" i="56"/>
  <c r="D164" i="56"/>
  <c r="E164" i="56"/>
  <c r="F164" i="56"/>
  <c r="G164" i="56"/>
  <c r="H164" i="56"/>
  <c r="I164" i="56"/>
  <c r="J164" i="56"/>
  <c r="K164" i="56"/>
  <c r="L164" i="56"/>
  <c r="M164" i="56"/>
  <c r="A165" i="56"/>
  <c r="B165" i="56"/>
  <c r="C165" i="56"/>
  <c r="D165" i="56"/>
  <c r="E165" i="56"/>
  <c r="F165" i="56"/>
  <c r="G165" i="56"/>
  <c r="H165" i="56"/>
  <c r="I165" i="56"/>
  <c r="J165" i="56"/>
  <c r="K165" i="56"/>
  <c r="L165" i="56"/>
  <c r="M165" i="56"/>
  <c r="A166" i="56"/>
  <c r="B166" i="56"/>
  <c r="C166" i="56"/>
  <c r="D166" i="56"/>
  <c r="E166" i="56"/>
  <c r="F166" i="56"/>
  <c r="G166" i="56"/>
  <c r="H166" i="56"/>
  <c r="I166" i="56"/>
  <c r="J166" i="56"/>
  <c r="K166" i="56"/>
  <c r="L166" i="56"/>
  <c r="M166" i="56"/>
  <c r="A167" i="56"/>
  <c r="B167" i="56"/>
  <c r="C167" i="56"/>
  <c r="D167" i="56"/>
  <c r="E167" i="56"/>
  <c r="F167" i="56"/>
  <c r="G167" i="56"/>
  <c r="H167" i="56"/>
  <c r="I167" i="56"/>
  <c r="J167" i="56"/>
  <c r="K167" i="56"/>
  <c r="L167" i="56"/>
  <c r="M167" i="56"/>
  <c r="A168" i="56"/>
  <c r="B168" i="56"/>
  <c r="C168" i="56"/>
  <c r="D168" i="56"/>
  <c r="E168" i="56"/>
  <c r="F168" i="56"/>
  <c r="G168" i="56"/>
  <c r="H168" i="56"/>
  <c r="I168" i="56"/>
  <c r="J168" i="56"/>
  <c r="K168" i="56"/>
  <c r="L168" i="56"/>
  <c r="M168" i="56"/>
  <c r="A169" i="56"/>
  <c r="B169" i="56"/>
  <c r="C169" i="56"/>
  <c r="D169" i="56"/>
  <c r="E169" i="56"/>
  <c r="F169" i="56"/>
  <c r="G169" i="56"/>
  <c r="H169" i="56"/>
  <c r="I169" i="56"/>
  <c r="J169" i="56"/>
  <c r="K169" i="56"/>
  <c r="L169" i="56"/>
  <c r="M169" i="56"/>
  <c r="A170" i="56"/>
  <c r="B170" i="56"/>
  <c r="C170" i="56"/>
  <c r="D170" i="56"/>
  <c r="E170" i="56"/>
  <c r="F170" i="56"/>
  <c r="G170" i="56"/>
  <c r="H170" i="56"/>
  <c r="I170" i="56"/>
  <c r="J170" i="56"/>
  <c r="K170" i="56"/>
  <c r="L170" i="56"/>
  <c r="M170" i="56"/>
  <c r="A171" i="56"/>
  <c r="B171" i="56"/>
  <c r="C171" i="56"/>
  <c r="D171" i="56"/>
  <c r="E171" i="56"/>
  <c r="F171" i="56"/>
  <c r="G171" i="56"/>
  <c r="H171" i="56"/>
  <c r="I171" i="56"/>
  <c r="J171" i="56"/>
  <c r="K171" i="56"/>
  <c r="L171" i="56"/>
  <c r="M171" i="56"/>
  <c r="A172" i="56"/>
  <c r="B172" i="56"/>
  <c r="C172" i="56"/>
  <c r="D172" i="56"/>
  <c r="E172" i="56"/>
  <c r="F172" i="56"/>
  <c r="G172" i="56"/>
  <c r="H172" i="56"/>
  <c r="I172" i="56"/>
  <c r="J172" i="56"/>
  <c r="K172" i="56"/>
  <c r="L172" i="56"/>
  <c r="M172" i="56"/>
  <c r="A173" i="56"/>
  <c r="B173" i="56"/>
  <c r="C173" i="56"/>
  <c r="D173" i="56"/>
  <c r="E173" i="56"/>
  <c r="F173" i="56"/>
  <c r="G173" i="56"/>
  <c r="H173" i="56"/>
  <c r="I173" i="56"/>
  <c r="J173" i="56"/>
  <c r="K173" i="56"/>
  <c r="L173" i="56"/>
  <c r="M173" i="56"/>
  <c r="A174" i="56"/>
  <c r="B174" i="56"/>
  <c r="C174" i="56"/>
  <c r="D174" i="56"/>
  <c r="E174" i="56"/>
  <c r="F174" i="56"/>
  <c r="G174" i="56"/>
  <c r="H174" i="56"/>
  <c r="I174" i="56"/>
  <c r="J174" i="56"/>
  <c r="K174" i="56"/>
  <c r="L174" i="56"/>
  <c r="M174" i="56"/>
  <c r="A175" i="56"/>
  <c r="B175" i="56"/>
  <c r="C175" i="56"/>
  <c r="D175" i="56"/>
  <c r="E175" i="56"/>
  <c r="F175" i="56"/>
  <c r="G175" i="56"/>
  <c r="H175" i="56"/>
  <c r="I175" i="56"/>
  <c r="J175" i="56"/>
  <c r="K175" i="56"/>
  <c r="L175" i="56"/>
  <c r="M175" i="56"/>
  <c r="A176" i="56"/>
  <c r="B176" i="56"/>
  <c r="C176" i="56"/>
  <c r="D176" i="56"/>
  <c r="E176" i="56"/>
  <c r="F176" i="56"/>
  <c r="G176" i="56"/>
  <c r="H176" i="56"/>
  <c r="I176" i="56"/>
  <c r="J176" i="56"/>
  <c r="K176" i="56"/>
  <c r="L176" i="56"/>
  <c r="M176" i="56"/>
  <c r="A177" i="56"/>
  <c r="B177" i="56"/>
  <c r="C177" i="56"/>
  <c r="D177" i="56"/>
  <c r="E177" i="56"/>
  <c r="F177" i="56"/>
  <c r="G177" i="56"/>
  <c r="H177" i="56"/>
  <c r="I177" i="56"/>
  <c r="J177" i="56"/>
  <c r="K177" i="56"/>
  <c r="L177" i="56"/>
  <c r="M177" i="56"/>
  <c r="A178" i="56"/>
  <c r="B178" i="56"/>
  <c r="C178" i="56"/>
  <c r="D178" i="56"/>
  <c r="E178" i="56"/>
  <c r="F178" i="56"/>
  <c r="G178" i="56"/>
  <c r="H178" i="56"/>
  <c r="I178" i="56"/>
  <c r="J178" i="56"/>
  <c r="K178" i="56"/>
  <c r="L178" i="56"/>
  <c r="M178" i="56"/>
  <c r="E180" i="56"/>
  <c r="E181" i="56"/>
  <c r="L181" i="56"/>
  <c r="E182" i="56"/>
  <c r="F182" i="56"/>
  <c r="L182" i="56"/>
  <c r="E183" i="56"/>
  <c r="F183" i="56"/>
  <c r="L183" i="56"/>
  <c r="E184" i="56"/>
  <c r="F184" i="56"/>
  <c r="L184" i="56"/>
  <c r="A187" i="56"/>
  <c r="B187" i="56"/>
  <c r="C187" i="56"/>
  <c r="D187" i="56"/>
  <c r="E187" i="56"/>
  <c r="F187" i="56"/>
  <c r="G187" i="56"/>
  <c r="H187" i="56"/>
  <c r="A188" i="56"/>
  <c r="B188" i="56"/>
  <c r="C188" i="56"/>
  <c r="D188" i="56"/>
  <c r="E188" i="56"/>
  <c r="F188" i="56"/>
  <c r="G188" i="56"/>
  <c r="H188" i="56"/>
  <c r="I188" i="56"/>
  <c r="J188" i="56"/>
  <c r="K188" i="56"/>
  <c r="L188" i="56"/>
  <c r="M188" i="56"/>
  <c r="A189" i="56"/>
  <c r="B189" i="56"/>
  <c r="C189" i="56"/>
  <c r="D189" i="56"/>
  <c r="E189" i="56"/>
  <c r="F189" i="56"/>
  <c r="G189" i="56"/>
  <c r="H189" i="56"/>
  <c r="I189" i="56"/>
  <c r="J189" i="56"/>
  <c r="K189" i="56"/>
  <c r="L189" i="56"/>
  <c r="M189" i="56"/>
  <c r="A190" i="56"/>
  <c r="B190" i="56"/>
  <c r="C190" i="56"/>
  <c r="D190" i="56"/>
  <c r="E190" i="56"/>
  <c r="F190" i="56"/>
  <c r="G190" i="56"/>
  <c r="H190" i="56"/>
  <c r="I190" i="56"/>
  <c r="J190" i="56"/>
  <c r="K190" i="56"/>
  <c r="L190" i="56"/>
  <c r="M190" i="56"/>
  <c r="A191" i="56"/>
  <c r="B191" i="56"/>
  <c r="C191" i="56"/>
  <c r="D191" i="56"/>
  <c r="E191" i="56"/>
  <c r="F191" i="56"/>
  <c r="G191" i="56"/>
  <c r="H191" i="56"/>
  <c r="I191" i="56"/>
  <c r="J191" i="56"/>
  <c r="K191" i="56"/>
  <c r="L191" i="56"/>
  <c r="M191" i="56"/>
  <c r="A192" i="56"/>
  <c r="B192" i="56"/>
  <c r="C192" i="56"/>
  <c r="D192" i="56"/>
  <c r="E192" i="56"/>
  <c r="F192" i="56"/>
  <c r="G192" i="56"/>
  <c r="H192" i="56"/>
  <c r="I192" i="56"/>
  <c r="J192" i="56"/>
  <c r="K192" i="56"/>
  <c r="L192" i="56"/>
  <c r="M192" i="56"/>
  <c r="A193" i="56"/>
  <c r="B193" i="56"/>
  <c r="C193" i="56"/>
  <c r="D193" i="56"/>
  <c r="E193" i="56"/>
  <c r="F193" i="56"/>
  <c r="G193" i="56"/>
  <c r="H193" i="56"/>
  <c r="I193" i="56"/>
  <c r="J193" i="56"/>
  <c r="K193" i="56"/>
  <c r="L193" i="56"/>
  <c r="M193" i="56"/>
  <c r="A194" i="56"/>
  <c r="B194" i="56"/>
  <c r="C194" i="56"/>
  <c r="D194" i="56"/>
  <c r="E194" i="56"/>
  <c r="F194" i="56"/>
  <c r="G194" i="56"/>
  <c r="H194" i="56"/>
  <c r="I194" i="56"/>
  <c r="J194" i="56"/>
  <c r="K194" i="56"/>
  <c r="L194" i="56"/>
  <c r="M194" i="56"/>
  <c r="A195" i="56"/>
  <c r="B195" i="56"/>
  <c r="C195" i="56"/>
  <c r="D195" i="56"/>
  <c r="E195" i="56"/>
  <c r="F195" i="56"/>
  <c r="G195" i="56"/>
  <c r="H195" i="56"/>
  <c r="I195" i="56"/>
  <c r="J195" i="56"/>
  <c r="K195" i="56"/>
  <c r="L195" i="56"/>
  <c r="M195" i="56"/>
  <c r="A196" i="56"/>
  <c r="B196" i="56"/>
  <c r="C196" i="56"/>
  <c r="D196" i="56"/>
  <c r="E196" i="56"/>
  <c r="F196" i="56"/>
  <c r="G196" i="56"/>
  <c r="H196" i="56"/>
  <c r="I196" i="56"/>
  <c r="J196" i="56"/>
  <c r="K196" i="56"/>
  <c r="L196" i="56"/>
  <c r="M196" i="56"/>
  <c r="A197" i="56"/>
  <c r="B197" i="56"/>
  <c r="C197" i="56"/>
  <c r="D197" i="56"/>
  <c r="E197" i="56"/>
  <c r="F197" i="56"/>
  <c r="G197" i="56"/>
  <c r="H197" i="56"/>
  <c r="I197" i="56"/>
  <c r="J197" i="56"/>
  <c r="K197" i="56"/>
  <c r="L197" i="56"/>
  <c r="M197" i="56"/>
  <c r="A198" i="56"/>
  <c r="B198" i="56"/>
  <c r="C198" i="56"/>
  <c r="D198" i="56"/>
  <c r="E198" i="56"/>
  <c r="F198" i="56"/>
  <c r="G198" i="56"/>
  <c r="H198" i="56"/>
  <c r="I198" i="56"/>
  <c r="J198" i="56"/>
  <c r="K198" i="56"/>
  <c r="L198" i="56"/>
  <c r="M198" i="56"/>
  <c r="A199" i="56"/>
  <c r="B199" i="56"/>
  <c r="C199" i="56"/>
  <c r="D199" i="56"/>
  <c r="E199" i="56"/>
  <c r="F199" i="56"/>
  <c r="G199" i="56"/>
  <c r="H199" i="56"/>
  <c r="I199" i="56"/>
  <c r="J199" i="56"/>
  <c r="K199" i="56"/>
  <c r="L199" i="56"/>
  <c r="M199" i="56"/>
  <c r="A200" i="56"/>
  <c r="B200" i="56"/>
  <c r="C200" i="56"/>
  <c r="D200" i="56"/>
  <c r="E200" i="56"/>
  <c r="F200" i="56"/>
  <c r="G200" i="56"/>
  <c r="H200" i="56"/>
  <c r="I200" i="56"/>
  <c r="J200" i="56"/>
  <c r="K200" i="56"/>
  <c r="L200" i="56"/>
  <c r="M200" i="56"/>
  <c r="A201" i="56"/>
  <c r="B201" i="56"/>
  <c r="C201" i="56"/>
  <c r="D201" i="56"/>
  <c r="E201" i="56"/>
  <c r="F201" i="56"/>
  <c r="G201" i="56"/>
  <c r="H201" i="56"/>
  <c r="I201" i="56"/>
  <c r="J201" i="56"/>
  <c r="K201" i="56"/>
  <c r="L201" i="56"/>
  <c r="M201" i="56"/>
  <c r="A202" i="56"/>
  <c r="B202" i="56"/>
  <c r="C202" i="56"/>
  <c r="D202" i="56"/>
  <c r="E202" i="56"/>
  <c r="F202" i="56"/>
  <c r="G202" i="56"/>
  <c r="H202" i="56"/>
  <c r="I202" i="56"/>
  <c r="J202" i="56"/>
  <c r="K202" i="56"/>
  <c r="L202" i="56"/>
  <c r="M202" i="56"/>
  <c r="A203" i="56"/>
  <c r="B203" i="56"/>
  <c r="C203" i="56"/>
  <c r="D203" i="56"/>
  <c r="E203" i="56"/>
  <c r="F203" i="56"/>
  <c r="G203" i="56"/>
  <c r="H203" i="56"/>
  <c r="I203" i="56"/>
  <c r="J203" i="56"/>
  <c r="K203" i="56"/>
  <c r="L203" i="56"/>
  <c r="M203" i="56"/>
  <c r="A204" i="56"/>
  <c r="B204" i="56"/>
  <c r="C204" i="56"/>
  <c r="D204" i="56"/>
  <c r="E204" i="56"/>
  <c r="F204" i="56"/>
  <c r="G204" i="56"/>
  <c r="H204" i="56"/>
  <c r="I204" i="56"/>
  <c r="J204" i="56"/>
  <c r="K204" i="56"/>
  <c r="L204" i="56"/>
  <c r="M204" i="56"/>
  <c r="E206" i="56"/>
  <c r="E207" i="56"/>
  <c r="L207" i="56"/>
  <c r="E208" i="56"/>
  <c r="F208" i="56"/>
  <c r="L208" i="56"/>
  <c r="E209" i="56"/>
  <c r="F209" i="56"/>
  <c r="L209" i="56"/>
  <c r="E210" i="56"/>
  <c r="F210" i="56"/>
  <c r="L210" i="56"/>
  <c r="A5" i="57"/>
  <c r="B5" i="57"/>
  <c r="C5" i="57"/>
  <c r="D5" i="57"/>
  <c r="E5" i="57"/>
  <c r="F5" i="57"/>
  <c r="G5" i="57"/>
  <c r="H5" i="57"/>
  <c r="A6" i="57"/>
  <c r="B6" i="57"/>
  <c r="C6" i="57"/>
  <c r="D6" i="57"/>
  <c r="E6" i="57"/>
  <c r="F6" i="57"/>
  <c r="G6" i="57"/>
  <c r="H6" i="57"/>
  <c r="I6" i="57"/>
  <c r="J6" i="57"/>
  <c r="K6" i="57"/>
  <c r="L6" i="57"/>
  <c r="M6" i="57"/>
  <c r="A7" i="57"/>
  <c r="B7" i="57"/>
  <c r="C7" i="57"/>
  <c r="D7" i="57"/>
  <c r="E7" i="57"/>
  <c r="F7" i="57"/>
  <c r="G7" i="57"/>
  <c r="H7" i="57"/>
  <c r="I7" i="57"/>
  <c r="J7" i="57"/>
  <c r="K7" i="57"/>
  <c r="L7" i="57"/>
  <c r="M7" i="57"/>
  <c r="A8" i="57"/>
  <c r="B8" i="57"/>
  <c r="C8" i="57"/>
  <c r="D8" i="57"/>
  <c r="E8" i="57"/>
  <c r="F8" i="57"/>
  <c r="G8" i="57"/>
  <c r="H8" i="57"/>
  <c r="I8" i="57"/>
  <c r="J8" i="57"/>
  <c r="K8" i="57"/>
  <c r="L8" i="57"/>
  <c r="M8" i="57"/>
  <c r="Q8" i="57"/>
  <c r="A9" i="57"/>
  <c r="B9" i="57"/>
  <c r="C9" i="57"/>
  <c r="D9" i="57"/>
  <c r="E9" i="57"/>
  <c r="F9" i="57"/>
  <c r="G9" i="57"/>
  <c r="H9" i="57"/>
  <c r="I9" i="57"/>
  <c r="J9" i="57"/>
  <c r="K9" i="57"/>
  <c r="L9" i="57"/>
  <c r="M9" i="57"/>
  <c r="Q9" i="57"/>
  <c r="A10" i="57"/>
  <c r="B10" i="57"/>
  <c r="C10" i="57"/>
  <c r="D10" i="57"/>
  <c r="E10" i="57"/>
  <c r="F10" i="57"/>
  <c r="G10" i="57"/>
  <c r="H10" i="57"/>
  <c r="I10" i="57"/>
  <c r="J10" i="57"/>
  <c r="K10" i="57"/>
  <c r="L10" i="57"/>
  <c r="M10" i="57"/>
  <c r="Q10" i="57"/>
  <c r="A11" i="57"/>
  <c r="B11" i="57"/>
  <c r="C11" i="57"/>
  <c r="D11" i="57"/>
  <c r="E11" i="57"/>
  <c r="F11" i="57"/>
  <c r="G11" i="57"/>
  <c r="H11" i="57"/>
  <c r="I11" i="57"/>
  <c r="J11" i="57"/>
  <c r="K11" i="57"/>
  <c r="L11" i="57"/>
  <c r="M11" i="57"/>
  <c r="A12" i="57"/>
  <c r="B12" i="57"/>
  <c r="C12" i="57"/>
  <c r="D12" i="57"/>
  <c r="E12" i="57"/>
  <c r="F12" i="57"/>
  <c r="G12" i="57"/>
  <c r="H12" i="57"/>
  <c r="I12" i="57"/>
  <c r="J12" i="57"/>
  <c r="K12" i="57"/>
  <c r="L12" i="57"/>
  <c r="M12" i="57"/>
  <c r="A13" i="57"/>
  <c r="B13" i="57"/>
  <c r="C13" i="57"/>
  <c r="D13" i="57"/>
  <c r="E13" i="57"/>
  <c r="F13" i="57"/>
  <c r="G13" i="57"/>
  <c r="H13" i="57"/>
  <c r="I13" i="57"/>
  <c r="J13" i="57"/>
  <c r="K13" i="57"/>
  <c r="L13" i="57"/>
  <c r="M13" i="57"/>
  <c r="P13" i="57"/>
  <c r="A14" i="57"/>
  <c r="B14" i="57"/>
  <c r="C14" i="57"/>
  <c r="D14" i="57"/>
  <c r="E14" i="57"/>
  <c r="F14" i="57"/>
  <c r="G14" i="57"/>
  <c r="H14" i="57"/>
  <c r="I14" i="57"/>
  <c r="J14" i="57"/>
  <c r="K14" i="57"/>
  <c r="L14" i="57"/>
  <c r="M14" i="57"/>
  <c r="A15" i="57"/>
  <c r="B15" i="57"/>
  <c r="C15" i="57"/>
  <c r="D15" i="57"/>
  <c r="E15" i="57"/>
  <c r="F15" i="57"/>
  <c r="G15" i="57"/>
  <c r="H15" i="57"/>
  <c r="I15" i="57"/>
  <c r="J15" i="57"/>
  <c r="K15" i="57"/>
  <c r="L15" i="57"/>
  <c r="M15" i="57"/>
  <c r="A16" i="57"/>
  <c r="B16" i="57"/>
  <c r="C16" i="57"/>
  <c r="D16" i="57"/>
  <c r="E16" i="57"/>
  <c r="F16" i="57"/>
  <c r="G16" i="57"/>
  <c r="H16" i="57"/>
  <c r="I16" i="57"/>
  <c r="J16" i="57"/>
  <c r="K16" i="57"/>
  <c r="L16" i="57"/>
  <c r="M16" i="57"/>
  <c r="A17" i="57"/>
  <c r="B17" i="57"/>
  <c r="C17" i="57"/>
  <c r="D17" i="57"/>
  <c r="E17" i="57"/>
  <c r="F17" i="57"/>
  <c r="G17" i="57"/>
  <c r="H17" i="57"/>
  <c r="I17" i="57"/>
  <c r="J17" i="57"/>
  <c r="K17" i="57"/>
  <c r="L17" i="57"/>
  <c r="M17" i="57"/>
  <c r="A18" i="57"/>
  <c r="B18" i="57"/>
  <c r="C18" i="57"/>
  <c r="D18" i="57"/>
  <c r="E18" i="57"/>
  <c r="F18" i="57"/>
  <c r="G18" i="57"/>
  <c r="H18" i="57"/>
  <c r="I18" i="57"/>
  <c r="J18" i="57"/>
  <c r="K18" i="57"/>
  <c r="L18" i="57"/>
  <c r="M18" i="57"/>
  <c r="A19" i="57"/>
  <c r="B19" i="57"/>
  <c r="C19" i="57"/>
  <c r="D19" i="57"/>
  <c r="E19" i="57"/>
  <c r="F19" i="57"/>
  <c r="G19" i="57"/>
  <c r="H19" i="57"/>
  <c r="I19" i="57"/>
  <c r="J19" i="57"/>
  <c r="K19" i="57"/>
  <c r="L19" i="57"/>
  <c r="M19" i="57"/>
  <c r="A20" i="57"/>
  <c r="B20" i="57"/>
  <c r="C20" i="57"/>
  <c r="D20" i="57"/>
  <c r="E20" i="57"/>
  <c r="F20" i="57"/>
  <c r="G20" i="57"/>
  <c r="H20" i="57"/>
  <c r="I20" i="57"/>
  <c r="J20" i="57"/>
  <c r="K20" i="57"/>
  <c r="L20" i="57"/>
  <c r="M20" i="57"/>
  <c r="A21" i="57"/>
  <c r="B21" i="57"/>
  <c r="C21" i="57"/>
  <c r="D21" i="57"/>
  <c r="E21" i="57"/>
  <c r="F21" i="57"/>
  <c r="G21" i="57"/>
  <c r="H21" i="57"/>
  <c r="I21" i="57"/>
  <c r="J21" i="57"/>
  <c r="K21" i="57"/>
  <c r="L21" i="57"/>
  <c r="M21" i="57"/>
  <c r="A22" i="57"/>
  <c r="B22" i="57"/>
  <c r="C22" i="57"/>
  <c r="D22" i="57"/>
  <c r="E22" i="57"/>
  <c r="F22" i="57"/>
  <c r="G22" i="57"/>
  <c r="H22" i="57"/>
  <c r="I22" i="57"/>
  <c r="J22" i="57"/>
  <c r="K22" i="57"/>
  <c r="L22" i="57"/>
  <c r="M22" i="57"/>
  <c r="E24" i="57"/>
  <c r="E25" i="57"/>
  <c r="L25" i="57"/>
  <c r="E26" i="57"/>
  <c r="F26" i="57"/>
  <c r="L26" i="57"/>
  <c r="E27" i="57"/>
  <c r="F27" i="57"/>
  <c r="L27" i="57"/>
  <c r="E28" i="57"/>
  <c r="F28" i="57"/>
  <c r="L28" i="57"/>
  <c r="A31" i="57"/>
  <c r="B31" i="57"/>
  <c r="C31" i="57"/>
  <c r="D31" i="57"/>
  <c r="E31" i="57"/>
  <c r="F31" i="57"/>
  <c r="G31" i="57"/>
  <c r="H31" i="57"/>
  <c r="A32" i="57"/>
  <c r="B32" i="57"/>
  <c r="C32" i="57"/>
  <c r="D32" i="57"/>
  <c r="E32" i="57"/>
  <c r="F32" i="57"/>
  <c r="G32" i="57"/>
  <c r="H32" i="57"/>
  <c r="I32" i="57"/>
  <c r="J32" i="57"/>
  <c r="K32" i="57"/>
  <c r="L32" i="57"/>
  <c r="M32" i="57"/>
  <c r="A33" i="57"/>
  <c r="B33" i="57"/>
  <c r="C33" i="57"/>
  <c r="D33" i="57"/>
  <c r="E33" i="57"/>
  <c r="F33" i="57"/>
  <c r="G33" i="57"/>
  <c r="H33" i="57"/>
  <c r="I33" i="57"/>
  <c r="J33" i="57"/>
  <c r="K33" i="57"/>
  <c r="L33" i="57"/>
  <c r="M33" i="57"/>
  <c r="A34" i="57"/>
  <c r="B34" i="57"/>
  <c r="C34" i="57"/>
  <c r="D34" i="57"/>
  <c r="E34" i="57"/>
  <c r="F34" i="57"/>
  <c r="G34" i="57"/>
  <c r="H34" i="57"/>
  <c r="I34" i="57"/>
  <c r="J34" i="57"/>
  <c r="K34" i="57"/>
  <c r="L34" i="57"/>
  <c r="M34" i="57"/>
  <c r="A35" i="57"/>
  <c r="B35" i="57"/>
  <c r="C35" i="57"/>
  <c r="D35" i="57"/>
  <c r="E35" i="57"/>
  <c r="F35" i="57"/>
  <c r="G35" i="57"/>
  <c r="H35" i="57"/>
  <c r="I35" i="57"/>
  <c r="J35" i="57"/>
  <c r="K35" i="57"/>
  <c r="L35" i="57"/>
  <c r="M35" i="57"/>
  <c r="A36" i="57"/>
  <c r="B36" i="57"/>
  <c r="C36" i="57"/>
  <c r="D36" i="57"/>
  <c r="E36" i="57"/>
  <c r="F36" i="57"/>
  <c r="G36" i="57"/>
  <c r="H36" i="57"/>
  <c r="I36" i="57"/>
  <c r="J36" i="57"/>
  <c r="K36" i="57"/>
  <c r="L36" i="57"/>
  <c r="M36" i="57"/>
  <c r="A37" i="57"/>
  <c r="B37" i="57"/>
  <c r="C37" i="57"/>
  <c r="D37" i="57"/>
  <c r="E37" i="57"/>
  <c r="F37" i="57"/>
  <c r="G37" i="57"/>
  <c r="H37" i="57"/>
  <c r="I37" i="57"/>
  <c r="J37" i="57"/>
  <c r="K37" i="57"/>
  <c r="L37" i="57"/>
  <c r="M37" i="57"/>
  <c r="A38" i="57"/>
  <c r="B38" i="57"/>
  <c r="C38" i="57"/>
  <c r="D38" i="57"/>
  <c r="E38" i="57"/>
  <c r="F38" i="57"/>
  <c r="G38" i="57"/>
  <c r="H38" i="57"/>
  <c r="I38" i="57"/>
  <c r="J38" i="57"/>
  <c r="K38" i="57"/>
  <c r="L38" i="57"/>
  <c r="M38" i="57"/>
  <c r="A39" i="57"/>
  <c r="B39" i="57"/>
  <c r="C39" i="57"/>
  <c r="D39" i="57"/>
  <c r="E39" i="57"/>
  <c r="F39" i="57"/>
  <c r="G39" i="57"/>
  <c r="H39" i="57"/>
  <c r="I39" i="57"/>
  <c r="J39" i="57"/>
  <c r="K39" i="57"/>
  <c r="L39" i="57"/>
  <c r="M39" i="57"/>
  <c r="A40" i="57"/>
  <c r="B40" i="57"/>
  <c r="C40" i="57"/>
  <c r="D40" i="57"/>
  <c r="E40" i="57"/>
  <c r="F40" i="57"/>
  <c r="G40" i="57"/>
  <c r="H40" i="57"/>
  <c r="I40" i="57"/>
  <c r="J40" i="57"/>
  <c r="K40" i="57"/>
  <c r="L40" i="57"/>
  <c r="M40" i="57"/>
  <c r="A41" i="57"/>
  <c r="B41" i="57"/>
  <c r="C41" i="57"/>
  <c r="D41" i="57"/>
  <c r="E41" i="57"/>
  <c r="F41" i="57"/>
  <c r="G41" i="57"/>
  <c r="H41" i="57"/>
  <c r="I41" i="57"/>
  <c r="J41" i="57"/>
  <c r="K41" i="57"/>
  <c r="L41" i="57"/>
  <c r="M41" i="57"/>
  <c r="A42" i="57"/>
  <c r="B42" i="57"/>
  <c r="C42" i="57"/>
  <c r="D42" i="57"/>
  <c r="E42" i="57"/>
  <c r="F42" i="57"/>
  <c r="G42" i="57"/>
  <c r="H42" i="57"/>
  <c r="I42" i="57"/>
  <c r="J42" i="57"/>
  <c r="K42" i="57"/>
  <c r="L42" i="57"/>
  <c r="M42" i="57"/>
  <c r="A43" i="57"/>
  <c r="B43" i="57"/>
  <c r="C43" i="57"/>
  <c r="D43" i="57"/>
  <c r="E43" i="57"/>
  <c r="F43" i="57"/>
  <c r="G43" i="57"/>
  <c r="H43" i="57"/>
  <c r="I43" i="57"/>
  <c r="J43" i="57"/>
  <c r="K43" i="57"/>
  <c r="L43" i="57"/>
  <c r="M43" i="57"/>
  <c r="A44" i="57"/>
  <c r="B44" i="57"/>
  <c r="C44" i="57"/>
  <c r="D44" i="57"/>
  <c r="E44" i="57"/>
  <c r="F44" i="57"/>
  <c r="G44" i="57"/>
  <c r="H44" i="57"/>
  <c r="I44" i="57"/>
  <c r="J44" i="57"/>
  <c r="K44" i="57"/>
  <c r="L44" i="57"/>
  <c r="M44" i="57"/>
  <c r="A45" i="57"/>
  <c r="B45" i="57"/>
  <c r="C45" i="57"/>
  <c r="D45" i="57"/>
  <c r="E45" i="57"/>
  <c r="F45" i="57"/>
  <c r="G45" i="57"/>
  <c r="H45" i="57"/>
  <c r="I45" i="57"/>
  <c r="J45" i="57"/>
  <c r="K45" i="57"/>
  <c r="L45" i="57"/>
  <c r="M45" i="57"/>
  <c r="A46" i="57"/>
  <c r="B46" i="57"/>
  <c r="C46" i="57"/>
  <c r="D46" i="57"/>
  <c r="E46" i="57"/>
  <c r="F46" i="57"/>
  <c r="G46" i="57"/>
  <c r="H46" i="57"/>
  <c r="I46" i="57"/>
  <c r="J46" i="57"/>
  <c r="K46" i="57"/>
  <c r="L46" i="57"/>
  <c r="M46" i="57"/>
  <c r="A47" i="57"/>
  <c r="B47" i="57"/>
  <c r="C47" i="57"/>
  <c r="D47" i="57"/>
  <c r="E47" i="57"/>
  <c r="F47" i="57"/>
  <c r="G47" i="57"/>
  <c r="H47" i="57"/>
  <c r="I47" i="57"/>
  <c r="J47" i="57"/>
  <c r="K47" i="57"/>
  <c r="L47" i="57"/>
  <c r="M47" i="57"/>
  <c r="A48" i="57"/>
  <c r="B48" i="57"/>
  <c r="C48" i="57"/>
  <c r="D48" i="57"/>
  <c r="E48" i="57"/>
  <c r="F48" i="57"/>
  <c r="G48" i="57"/>
  <c r="H48" i="57"/>
  <c r="I48" i="57"/>
  <c r="J48" i="57"/>
  <c r="K48" i="57"/>
  <c r="L48" i="57"/>
  <c r="M48" i="57"/>
  <c r="E50" i="57"/>
  <c r="E51" i="57"/>
  <c r="L51" i="57"/>
  <c r="E52" i="57"/>
  <c r="F52" i="57"/>
  <c r="L52" i="57"/>
  <c r="E53" i="57"/>
  <c r="F53" i="57"/>
  <c r="L53" i="57"/>
  <c r="E54" i="57"/>
  <c r="F54" i="57"/>
  <c r="L54" i="57"/>
  <c r="A57" i="57"/>
  <c r="B57" i="57"/>
  <c r="C57" i="57"/>
  <c r="D57" i="57"/>
  <c r="E57" i="57"/>
  <c r="F57" i="57"/>
  <c r="G57" i="57"/>
  <c r="H57" i="57"/>
  <c r="A58" i="57"/>
  <c r="B58" i="57"/>
  <c r="C58" i="57"/>
  <c r="D58" i="57"/>
  <c r="E58" i="57"/>
  <c r="F58" i="57"/>
  <c r="G58" i="57"/>
  <c r="H58" i="57"/>
  <c r="I58" i="57"/>
  <c r="J58" i="57"/>
  <c r="K58" i="57"/>
  <c r="L58" i="57"/>
  <c r="M58" i="57"/>
  <c r="A59" i="57"/>
  <c r="B59" i="57"/>
  <c r="C59" i="57"/>
  <c r="D59" i="57"/>
  <c r="E59" i="57"/>
  <c r="F59" i="57"/>
  <c r="G59" i="57"/>
  <c r="H59" i="57"/>
  <c r="I59" i="57"/>
  <c r="J59" i="57"/>
  <c r="K59" i="57"/>
  <c r="L59" i="57"/>
  <c r="M59" i="57"/>
  <c r="A60" i="57"/>
  <c r="B60" i="57"/>
  <c r="C60" i="57"/>
  <c r="D60" i="57"/>
  <c r="E60" i="57"/>
  <c r="F60" i="57"/>
  <c r="G60" i="57"/>
  <c r="H60" i="57"/>
  <c r="I60" i="57"/>
  <c r="J60" i="57"/>
  <c r="K60" i="57"/>
  <c r="L60" i="57"/>
  <c r="M60" i="57"/>
  <c r="A61" i="57"/>
  <c r="B61" i="57"/>
  <c r="C61" i="57"/>
  <c r="D61" i="57"/>
  <c r="E61" i="57"/>
  <c r="F61" i="57"/>
  <c r="G61" i="57"/>
  <c r="H61" i="57"/>
  <c r="I61" i="57"/>
  <c r="J61" i="57"/>
  <c r="K61" i="57"/>
  <c r="L61" i="57"/>
  <c r="M61" i="57"/>
  <c r="A62" i="57"/>
  <c r="B62" i="57"/>
  <c r="C62" i="57"/>
  <c r="D62" i="57"/>
  <c r="E62" i="57"/>
  <c r="F62" i="57"/>
  <c r="G62" i="57"/>
  <c r="H62" i="57"/>
  <c r="I62" i="57"/>
  <c r="J62" i="57"/>
  <c r="K62" i="57"/>
  <c r="L62" i="57"/>
  <c r="M62" i="57"/>
  <c r="A63" i="57"/>
  <c r="B63" i="57"/>
  <c r="C63" i="57"/>
  <c r="D63" i="57"/>
  <c r="E63" i="57"/>
  <c r="F63" i="57"/>
  <c r="G63" i="57"/>
  <c r="H63" i="57"/>
  <c r="I63" i="57"/>
  <c r="J63" i="57"/>
  <c r="K63" i="57"/>
  <c r="L63" i="57"/>
  <c r="M63" i="57"/>
  <c r="A64" i="57"/>
  <c r="B64" i="57"/>
  <c r="C64" i="57"/>
  <c r="D64" i="57"/>
  <c r="E64" i="57"/>
  <c r="F64" i="57"/>
  <c r="G64" i="57"/>
  <c r="H64" i="57"/>
  <c r="I64" i="57"/>
  <c r="J64" i="57"/>
  <c r="K64" i="57"/>
  <c r="L64" i="57"/>
  <c r="M64" i="57"/>
  <c r="A65" i="57"/>
  <c r="B65" i="57"/>
  <c r="C65" i="57"/>
  <c r="D65" i="57"/>
  <c r="E65" i="57"/>
  <c r="F65" i="57"/>
  <c r="G65" i="57"/>
  <c r="H65" i="57"/>
  <c r="I65" i="57"/>
  <c r="J65" i="57"/>
  <c r="K65" i="57"/>
  <c r="L65" i="57"/>
  <c r="M65" i="57"/>
  <c r="A66" i="57"/>
  <c r="B66" i="57"/>
  <c r="C66" i="57"/>
  <c r="D66" i="57"/>
  <c r="E66" i="57"/>
  <c r="F66" i="57"/>
  <c r="G66" i="57"/>
  <c r="H66" i="57"/>
  <c r="I66" i="57"/>
  <c r="J66" i="57"/>
  <c r="K66" i="57"/>
  <c r="L66" i="57"/>
  <c r="M66" i="57"/>
  <c r="A67" i="57"/>
  <c r="B67" i="57"/>
  <c r="C67" i="57"/>
  <c r="D67" i="57"/>
  <c r="E67" i="57"/>
  <c r="F67" i="57"/>
  <c r="G67" i="57"/>
  <c r="H67" i="57"/>
  <c r="I67" i="57"/>
  <c r="J67" i="57"/>
  <c r="K67" i="57"/>
  <c r="L67" i="57"/>
  <c r="M67" i="57"/>
  <c r="A68" i="57"/>
  <c r="B68" i="57"/>
  <c r="C68" i="57"/>
  <c r="D68" i="57"/>
  <c r="E68" i="57"/>
  <c r="F68" i="57"/>
  <c r="G68" i="57"/>
  <c r="H68" i="57"/>
  <c r="I68" i="57"/>
  <c r="J68" i="57"/>
  <c r="K68" i="57"/>
  <c r="L68" i="57"/>
  <c r="M68" i="57"/>
  <c r="A69" i="57"/>
  <c r="B69" i="57"/>
  <c r="C69" i="57"/>
  <c r="D69" i="57"/>
  <c r="E69" i="57"/>
  <c r="F69" i="57"/>
  <c r="G69" i="57"/>
  <c r="H69" i="57"/>
  <c r="I69" i="57"/>
  <c r="J69" i="57"/>
  <c r="K69" i="57"/>
  <c r="L69" i="57"/>
  <c r="M69" i="57"/>
  <c r="A70" i="57"/>
  <c r="B70" i="57"/>
  <c r="C70" i="57"/>
  <c r="D70" i="57"/>
  <c r="E70" i="57"/>
  <c r="F70" i="57"/>
  <c r="G70" i="57"/>
  <c r="H70" i="57"/>
  <c r="I70" i="57"/>
  <c r="J70" i="57"/>
  <c r="K70" i="57"/>
  <c r="L70" i="57"/>
  <c r="M70" i="57"/>
  <c r="A71" i="57"/>
  <c r="B71" i="57"/>
  <c r="C71" i="57"/>
  <c r="D71" i="57"/>
  <c r="E71" i="57"/>
  <c r="F71" i="57"/>
  <c r="G71" i="57"/>
  <c r="H71" i="57"/>
  <c r="I71" i="57"/>
  <c r="J71" i="57"/>
  <c r="K71" i="57"/>
  <c r="L71" i="57"/>
  <c r="M71" i="57"/>
  <c r="A72" i="57"/>
  <c r="B72" i="57"/>
  <c r="C72" i="57"/>
  <c r="D72" i="57"/>
  <c r="E72" i="57"/>
  <c r="F72" i="57"/>
  <c r="G72" i="57"/>
  <c r="H72" i="57"/>
  <c r="I72" i="57"/>
  <c r="J72" i="57"/>
  <c r="K72" i="57"/>
  <c r="L72" i="57"/>
  <c r="M72" i="57"/>
  <c r="A73" i="57"/>
  <c r="B73" i="57"/>
  <c r="C73" i="57"/>
  <c r="D73" i="57"/>
  <c r="E73" i="57"/>
  <c r="F73" i="57"/>
  <c r="G73" i="57"/>
  <c r="H73" i="57"/>
  <c r="I73" i="57"/>
  <c r="J73" i="57"/>
  <c r="K73" i="57"/>
  <c r="L73" i="57"/>
  <c r="M73" i="57"/>
  <c r="A74" i="57"/>
  <c r="B74" i="57"/>
  <c r="C74" i="57"/>
  <c r="D74" i="57"/>
  <c r="E74" i="57"/>
  <c r="F74" i="57"/>
  <c r="G74" i="57"/>
  <c r="H74" i="57"/>
  <c r="I74" i="57"/>
  <c r="J74" i="57"/>
  <c r="K74" i="57"/>
  <c r="L74" i="57"/>
  <c r="M74" i="57"/>
  <c r="E76" i="57"/>
  <c r="E77" i="57"/>
  <c r="L77" i="57"/>
  <c r="E78" i="57"/>
  <c r="F78" i="57"/>
  <c r="L78" i="57"/>
  <c r="E79" i="57"/>
  <c r="F79" i="57"/>
  <c r="L79" i="57"/>
  <c r="E80" i="57"/>
  <c r="F80" i="57"/>
  <c r="L80" i="57"/>
  <c r="A83" i="57"/>
  <c r="B83" i="57"/>
  <c r="C83" i="57"/>
  <c r="D83" i="57"/>
  <c r="E83" i="57"/>
  <c r="F83" i="57"/>
  <c r="G83" i="57"/>
  <c r="H83" i="57"/>
  <c r="A84" i="57"/>
  <c r="B84" i="57"/>
  <c r="C84" i="57"/>
  <c r="D84" i="57"/>
  <c r="E84" i="57"/>
  <c r="F84" i="57"/>
  <c r="G84" i="57"/>
  <c r="H84" i="57"/>
  <c r="I84" i="57"/>
  <c r="J84" i="57"/>
  <c r="K84" i="57"/>
  <c r="L84" i="57"/>
  <c r="M84" i="57"/>
  <c r="A85" i="57"/>
  <c r="B85" i="57"/>
  <c r="C85" i="57"/>
  <c r="D85" i="57"/>
  <c r="E85" i="57"/>
  <c r="F85" i="57"/>
  <c r="G85" i="57"/>
  <c r="H85" i="57"/>
  <c r="I85" i="57"/>
  <c r="J85" i="57"/>
  <c r="K85" i="57"/>
  <c r="L85" i="57"/>
  <c r="M85" i="57"/>
  <c r="A86" i="57"/>
  <c r="B86" i="57"/>
  <c r="C86" i="57"/>
  <c r="D86" i="57"/>
  <c r="E86" i="57"/>
  <c r="F86" i="57"/>
  <c r="G86" i="57"/>
  <c r="H86" i="57"/>
  <c r="I86" i="57"/>
  <c r="J86" i="57"/>
  <c r="K86" i="57"/>
  <c r="L86" i="57"/>
  <c r="M86" i="57"/>
  <c r="A87" i="57"/>
  <c r="B87" i="57"/>
  <c r="C87" i="57"/>
  <c r="D87" i="57"/>
  <c r="E87" i="57"/>
  <c r="F87" i="57"/>
  <c r="G87" i="57"/>
  <c r="H87" i="57"/>
  <c r="I87" i="57"/>
  <c r="J87" i="57"/>
  <c r="K87" i="57"/>
  <c r="L87" i="57"/>
  <c r="M87" i="57"/>
  <c r="A88" i="57"/>
  <c r="B88" i="57"/>
  <c r="C88" i="57"/>
  <c r="D88" i="57"/>
  <c r="E88" i="57"/>
  <c r="F88" i="57"/>
  <c r="G88" i="57"/>
  <c r="H88" i="57"/>
  <c r="I88" i="57"/>
  <c r="J88" i="57"/>
  <c r="K88" i="57"/>
  <c r="L88" i="57"/>
  <c r="M88" i="57"/>
  <c r="A89" i="57"/>
  <c r="B89" i="57"/>
  <c r="C89" i="57"/>
  <c r="D89" i="57"/>
  <c r="E89" i="57"/>
  <c r="F89" i="57"/>
  <c r="G89" i="57"/>
  <c r="H89" i="57"/>
  <c r="I89" i="57"/>
  <c r="J89" i="57"/>
  <c r="K89" i="57"/>
  <c r="L89" i="57"/>
  <c r="M89" i="57"/>
  <c r="A90" i="57"/>
  <c r="B90" i="57"/>
  <c r="C90" i="57"/>
  <c r="D90" i="57"/>
  <c r="E90" i="57"/>
  <c r="F90" i="57"/>
  <c r="G90" i="57"/>
  <c r="H90" i="57"/>
  <c r="I90" i="57"/>
  <c r="J90" i="57"/>
  <c r="K90" i="57"/>
  <c r="L90" i="57"/>
  <c r="M90" i="57"/>
  <c r="A91" i="57"/>
  <c r="B91" i="57"/>
  <c r="C91" i="57"/>
  <c r="D91" i="57"/>
  <c r="E91" i="57"/>
  <c r="F91" i="57"/>
  <c r="G91" i="57"/>
  <c r="H91" i="57"/>
  <c r="I91" i="57"/>
  <c r="J91" i="57"/>
  <c r="K91" i="57"/>
  <c r="L91" i="57"/>
  <c r="M91" i="57"/>
  <c r="A92" i="57"/>
  <c r="B92" i="57"/>
  <c r="C92" i="57"/>
  <c r="D92" i="57"/>
  <c r="E92" i="57"/>
  <c r="F92" i="57"/>
  <c r="G92" i="57"/>
  <c r="H92" i="57"/>
  <c r="I92" i="57"/>
  <c r="J92" i="57"/>
  <c r="K92" i="57"/>
  <c r="L92" i="57"/>
  <c r="M92" i="57"/>
  <c r="A93" i="57"/>
  <c r="B93" i="57"/>
  <c r="C93" i="57"/>
  <c r="D93" i="57"/>
  <c r="E93" i="57"/>
  <c r="F93" i="57"/>
  <c r="G93" i="57"/>
  <c r="H93" i="57"/>
  <c r="I93" i="57"/>
  <c r="J93" i="57"/>
  <c r="K93" i="57"/>
  <c r="L93" i="57"/>
  <c r="M93" i="57"/>
  <c r="A94" i="57"/>
  <c r="B94" i="57"/>
  <c r="C94" i="57"/>
  <c r="D94" i="57"/>
  <c r="E94" i="57"/>
  <c r="F94" i="57"/>
  <c r="G94" i="57"/>
  <c r="H94" i="57"/>
  <c r="I94" i="57"/>
  <c r="J94" i="57"/>
  <c r="K94" i="57"/>
  <c r="L94" i="57"/>
  <c r="M94" i="57"/>
  <c r="A95" i="57"/>
  <c r="B95" i="57"/>
  <c r="C95" i="57"/>
  <c r="D95" i="57"/>
  <c r="E95" i="57"/>
  <c r="F95" i="57"/>
  <c r="G95" i="57"/>
  <c r="H95" i="57"/>
  <c r="I95" i="57"/>
  <c r="J95" i="57"/>
  <c r="K95" i="57"/>
  <c r="L95" i="57"/>
  <c r="M95" i="57"/>
  <c r="A96" i="57"/>
  <c r="B96" i="57"/>
  <c r="C96" i="57"/>
  <c r="D96" i="57"/>
  <c r="E96" i="57"/>
  <c r="F96" i="57"/>
  <c r="G96" i="57"/>
  <c r="H96" i="57"/>
  <c r="I96" i="57"/>
  <c r="J96" i="57"/>
  <c r="K96" i="57"/>
  <c r="L96" i="57"/>
  <c r="M96" i="57"/>
  <c r="A97" i="57"/>
  <c r="B97" i="57"/>
  <c r="C97" i="57"/>
  <c r="D97" i="57"/>
  <c r="E97" i="57"/>
  <c r="F97" i="57"/>
  <c r="G97" i="57"/>
  <c r="H97" i="57"/>
  <c r="I97" i="57"/>
  <c r="J97" i="57"/>
  <c r="K97" i="57"/>
  <c r="L97" i="57"/>
  <c r="M97" i="57"/>
  <c r="A98" i="57"/>
  <c r="B98" i="57"/>
  <c r="C98" i="57"/>
  <c r="D98" i="57"/>
  <c r="E98" i="57"/>
  <c r="F98" i="57"/>
  <c r="G98" i="57"/>
  <c r="H98" i="57"/>
  <c r="I98" i="57"/>
  <c r="J98" i="57"/>
  <c r="K98" i="57"/>
  <c r="L98" i="57"/>
  <c r="M98" i="57"/>
  <c r="A99" i="57"/>
  <c r="B99" i="57"/>
  <c r="C99" i="57"/>
  <c r="D99" i="57"/>
  <c r="E99" i="57"/>
  <c r="F99" i="57"/>
  <c r="G99" i="57"/>
  <c r="H99" i="57"/>
  <c r="I99" i="57"/>
  <c r="J99" i="57"/>
  <c r="K99" i="57"/>
  <c r="L99" i="57"/>
  <c r="M99" i="57"/>
  <c r="A100" i="57"/>
  <c r="B100" i="57"/>
  <c r="C100" i="57"/>
  <c r="D100" i="57"/>
  <c r="E100" i="57"/>
  <c r="F100" i="57"/>
  <c r="G100" i="57"/>
  <c r="H100" i="57"/>
  <c r="I100" i="57"/>
  <c r="J100" i="57"/>
  <c r="K100" i="57"/>
  <c r="L100" i="57"/>
  <c r="M100" i="57"/>
  <c r="E102" i="57"/>
  <c r="E103" i="57"/>
  <c r="L103" i="57"/>
  <c r="E104" i="57"/>
  <c r="F104" i="57"/>
  <c r="L104" i="57"/>
  <c r="E105" i="57"/>
  <c r="F105" i="57"/>
  <c r="L105" i="57"/>
  <c r="E106" i="57"/>
  <c r="F106" i="57"/>
  <c r="L106" i="57"/>
  <c r="A109" i="57"/>
  <c r="B109" i="57"/>
  <c r="C109" i="57"/>
  <c r="D109" i="57"/>
  <c r="E109" i="57"/>
  <c r="F109" i="57"/>
  <c r="G109" i="57"/>
  <c r="H109" i="57"/>
  <c r="A110" i="57"/>
  <c r="B110" i="57"/>
  <c r="C110" i="57"/>
  <c r="D110" i="57"/>
  <c r="E110" i="57"/>
  <c r="F110" i="57"/>
  <c r="G110" i="57"/>
  <c r="H110" i="57"/>
  <c r="I110" i="57"/>
  <c r="J110" i="57"/>
  <c r="K110" i="57"/>
  <c r="L110" i="57"/>
  <c r="M110" i="57"/>
  <c r="A111" i="57"/>
  <c r="B111" i="57"/>
  <c r="C111" i="57"/>
  <c r="D111" i="57"/>
  <c r="E111" i="57"/>
  <c r="F111" i="57"/>
  <c r="G111" i="57"/>
  <c r="H111" i="57"/>
  <c r="I111" i="57"/>
  <c r="J111" i="57"/>
  <c r="K111" i="57"/>
  <c r="L111" i="57"/>
  <c r="M111" i="57"/>
  <c r="A112" i="57"/>
  <c r="B112" i="57"/>
  <c r="C112" i="57"/>
  <c r="D112" i="57"/>
  <c r="E112" i="57"/>
  <c r="F112" i="57"/>
  <c r="G112" i="57"/>
  <c r="H112" i="57"/>
  <c r="I112" i="57"/>
  <c r="J112" i="57"/>
  <c r="K112" i="57"/>
  <c r="L112" i="57"/>
  <c r="M112" i="57"/>
  <c r="A113" i="57"/>
  <c r="B113" i="57"/>
  <c r="C113" i="57"/>
  <c r="D113" i="57"/>
  <c r="E113" i="57"/>
  <c r="F113" i="57"/>
  <c r="G113" i="57"/>
  <c r="H113" i="57"/>
  <c r="I113" i="57"/>
  <c r="J113" i="57"/>
  <c r="K113" i="57"/>
  <c r="L113" i="57"/>
  <c r="M113" i="57"/>
  <c r="A114" i="57"/>
  <c r="B114" i="57"/>
  <c r="C114" i="57"/>
  <c r="D114" i="57"/>
  <c r="E114" i="57"/>
  <c r="F114" i="57"/>
  <c r="G114" i="57"/>
  <c r="H114" i="57"/>
  <c r="I114" i="57"/>
  <c r="J114" i="57"/>
  <c r="K114" i="57"/>
  <c r="L114" i="57"/>
  <c r="M114" i="57"/>
  <c r="A115" i="57"/>
  <c r="B115" i="57"/>
  <c r="C115" i="57"/>
  <c r="D115" i="57"/>
  <c r="E115" i="57"/>
  <c r="F115" i="57"/>
  <c r="G115" i="57"/>
  <c r="H115" i="57"/>
  <c r="I115" i="57"/>
  <c r="J115" i="57"/>
  <c r="K115" i="57"/>
  <c r="L115" i="57"/>
  <c r="M115" i="57"/>
  <c r="A116" i="57"/>
  <c r="B116" i="57"/>
  <c r="C116" i="57"/>
  <c r="D116" i="57"/>
  <c r="E116" i="57"/>
  <c r="F116" i="57"/>
  <c r="G116" i="57"/>
  <c r="H116" i="57"/>
  <c r="I116" i="57"/>
  <c r="J116" i="57"/>
  <c r="K116" i="57"/>
  <c r="L116" i="57"/>
  <c r="M116" i="57"/>
  <c r="A117" i="57"/>
  <c r="B117" i="57"/>
  <c r="C117" i="57"/>
  <c r="D117" i="57"/>
  <c r="E117" i="57"/>
  <c r="F117" i="57"/>
  <c r="G117" i="57"/>
  <c r="H117" i="57"/>
  <c r="I117" i="57"/>
  <c r="J117" i="57"/>
  <c r="K117" i="57"/>
  <c r="L117" i="57"/>
  <c r="M117" i="57"/>
  <c r="A118" i="57"/>
  <c r="B118" i="57"/>
  <c r="C118" i="57"/>
  <c r="D118" i="57"/>
  <c r="E118" i="57"/>
  <c r="F118" i="57"/>
  <c r="G118" i="57"/>
  <c r="H118" i="57"/>
  <c r="I118" i="57"/>
  <c r="J118" i="57"/>
  <c r="K118" i="57"/>
  <c r="L118" i="57"/>
  <c r="M118" i="57"/>
  <c r="A119" i="57"/>
  <c r="B119" i="57"/>
  <c r="C119" i="57"/>
  <c r="D119" i="57"/>
  <c r="E119" i="57"/>
  <c r="F119" i="57"/>
  <c r="G119" i="57"/>
  <c r="H119" i="57"/>
  <c r="I119" i="57"/>
  <c r="J119" i="57"/>
  <c r="K119" i="57"/>
  <c r="L119" i="57"/>
  <c r="M119" i="57"/>
  <c r="A120" i="57"/>
  <c r="B120" i="57"/>
  <c r="C120" i="57"/>
  <c r="D120" i="57"/>
  <c r="E120" i="57"/>
  <c r="F120" i="57"/>
  <c r="G120" i="57"/>
  <c r="H120" i="57"/>
  <c r="I120" i="57"/>
  <c r="J120" i="57"/>
  <c r="K120" i="57"/>
  <c r="L120" i="57"/>
  <c r="M120" i="57"/>
  <c r="A121" i="57"/>
  <c r="B121" i="57"/>
  <c r="C121" i="57"/>
  <c r="D121" i="57"/>
  <c r="E121" i="57"/>
  <c r="F121" i="57"/>
  <c r="G121" i="57"/>
  <c r="H121" i="57"/>
  <c r="I121" i="57"/>
  <c r="J121" i="57"/>
  <c r="K121" i="57"/>
  <c r="L121" i="57"/>
  <c r="M121" i="57"/>
  <c r="A122" i="57"/>
  <c r="B122" i="57"/>
  <c r="C122" i="57"/>
  <c r="D122" i="57"/>
  <c r="E122" i="57"/>
  <c r="F122" i="57"/>
  <c r="G122" i="57"/>
  <c r="H122" i="57"/>
  <c r="I122" i="57"/>
  <c r="J122" i="57"/>
  <c r="K122" i="57"/>
  <c r="L122" i="57"/>
  <c r="M122" i="57"/>
  <c r="A123" i="57"/>
  <c r="B123" i="57"/>
  <c r="C123" i="57"/>
  <c r="D123" i="57"/>
  <c r="E123" i="57"/>
  <c r="F123" i="57"/>
  <c r="G123" i="57"/>
  <c r="H123" i="57"/>
  <c r="I123" i="57"/>
  <c r="J123" i="57"/>
  <c r="K123" i="57"/>
  <c r="L123" i="57"/>
  <c r="M123" i="57"/>
  <c r="A124" i="57"/>
  <c r="B124" i="57"/>
  <c r="C124" i="57"/>
  <c r="D124" i="57"/>
  <c r="E124" i="57"/>
  <c r="F124" i="57"/>
  <c r="G124" i="57"/>
  <c r="H124" i="57"/>
  <c r="I124" i="57"/>
  <c r="J124" i="57"/>
  <c r="K124" i="57"/>
  <c r="L124" i="57"/>
  <c r="M124" i="57"/>
  <c r="A125" i="57"/>
  <c r="B125" i="57"/>
  <c r="C125" i="57"/>
  <c r="D125" i="57"/>
  <c r="E125" i="57"/>
  <c r="F125" i="57"/>
  <c r="G125" i="57"/>
  <c r="H125" i="57"/>
  <c r="I125" i="57"/>
  <c r="J125" i="57"/>
  <c r="K125" i="57"/>
  <c r="L125" i="57"/>
  <c r="M125" i="57"/>
  <c r="A126" i="57"/>
  <c r="B126" i="57"/>
  <c r="C126" i="57"/>
  <c r="D126" i="57"/>
  <c r="E126" i="57"/>
  <c r="F126" i="57"/>
  <c r="G126" i="57"/>
  <c r="H126" i="57"/>
  <c r="I126" i="57"/>
  <c r="J126" i="57"/>
  <c r="K126" i="57"/>
  <c r="L126" i="57"/>
  <c r="M126" i="57"/>
  <c r="E128" i="57"/>
  <c r="E129" i="57"/>
  <c r="L129" i="57"/>
  <c r="E130" i="57"/>
  <c r="F130" i="57"/>
  <c r="L130" i="57"/>
  <c r="E131" i="57"/>
  <c r="F131" i="57"/>
  <c r="L131" i="57"/>
  <c r="E132" i="57"/>
  <c r="F132" i="57"/>
  <c r="L132" i="57"/>
  <c r="A135" i="57"/>
  <c r="B135" i="57"/>
  <c r="C135" i="57"/>
  <c r="D135" i="57"/>
  <c r="E135" i="57"/>
  <c r="F135" i="57"/>
  <c r="G135" i="57"/>
  <c r="H135" i="57"/>
  <c r="A136" i="57"/>
  <c r="B136" i="57"/>
  <c r="C136" i="57"/>
  <c r="D136" i="57"/>
  <c r="E136" i="57"/>
  <c r="F136" i="57"/>
  <c r="G136" i="57"/>
  <c r="H136" i="57"/>
  <c r="I136" i="57"/>
  <c r="J136" i="57"/>
  <c r="K136" i="57"/>
  <c r="L136" i="57"/>
  <c r="M136" i="57"/>
  <c r="A137" i="57"/>
  <c r="B137" i="57"/>
  <c r="C137" i="57"/>
  <c r="D137" i="57"/>
  <c r="E137" i="57"/>
  <c r="F137" i="57"/>
  <c r="G137" i="57"/>
  <c r="H137" i="57"/>
  <c r="I137" i="57"/>
  <c r="J137" i="57"/>
  <c r="K137" i="57"/>
  <c r="L137" i="57"/>
  <c r="M137" i="57"/>
  <c r="A138" i="57"/>
  <c r="B138" i="57"/>
  <c r="C138" i="57"/>
  <c r="D138" i="57"/>
  <c r="E138" i="57"/>
  <c r="F138" i="57"/>
  <c r="G138" i="57"/>
  <c r="H138" i="57"/>
  <c r="I138" i="57"/>
  <c r="J138" i="57"/>
  <c r="K138" i="57"/>
  <c r="L138" i="57"/>
  <c r="M138" i="57"/>
  <c r="A139" i="57"/>
  <c r="B139" i="57"/>
  <c r="C139" i="57"/>
  <c r="D139" i="57"/>
  <c r="E139" i="57"/>
  <c r="F139" i="57"/>
  <c r="G139" i="57"/>
  <c r="H139" i="57"/>
  <c r="I139" i="57"/>
  <c r="J139" i="57"/>
  <c r="K139" i="57"/>
  <c r="L139" i="57"/>
  <c r="M139" i="57"/>
  <c r="A140" i="57"/>
  <c r="B140" i="57"/>
  <c r="C140" i="57"/>
  <c r="D140" i="57"/>
  <c r="E140" i="57"/>
  <c r="F140" i="57"/>
  <c r="G140" i="57"/>
  <c r="H140" i="57"/>
  <c r="I140" i="57"/>
  <c r="J140" i="57"/>
  <c r="K140" i="57"/>
  <c r="L140" i="57"/>
  <c r="M140" i="57"/>
  <c r="A141" i="57"/>
  <c r="B141" i="57"/>
  <c r="C141" i="57"/>
  <c r="D141" i="57"/>
  <c r="E141" i="57"/>
  <c r="F141" i="57"/>
  <c r="G141" i="57"/>
  <c r="H141" i="57"/>
  <c r="I141" i="57"/>
  <c r="J141" i="57"/>
  <c r="K141" i="57"/>
  <c r="L141" i="57"/>
  <c r="M141" i="57"/>
  <c r="A142" i="57"/>
  <c r="B142" i="57"/>
  <c r="C142" i="57"/>
  <c r="D142" i="57"/>
  <c r="E142" i="57"/>
  <c r="F142" i="57"/>
  <c r="G142" i="57"/>
  <c r="H142" i="57"/>
  <c r="I142" i="57"/>
  <c r="J142" i="57"/>
  <c r="K142" i="57"/>
  <c r="L142" i="57"/>
  <c r="M142" i="57"/>
  <c r="A143" i="57"/>
  <c r="B143" i="57"/>
  <c r="C143" i="57"/>
  <c r="D143" i="57"/>
  <c r="E143" i="57"/>
  <c r="F143" i="57"/>
  <c r="G143" i="57"/>
  <c r="H143" i="57"/>
  <c r="I143" i="57"/>
  <c r="J143" i="57"/>
  <c r="K143" i="57"/>
  <c r="L143" i="57"/>
  <c r="M143" i="57"/>
  <c r="A144" i="57"/>
  <c r="B144" i="57"/>
  <c r="C144" i="57"/>
  <c r="D144" i="57"/>
  <c r="E144" i="57"/>
  <c r="F144" i="57"/>
  <c r="G144" i="57"/>
  <c r="H144" i="57"/>
  <c r="I144" i="57"/>
  <c r="J144" i="57"/>
  <c r="K144" i="57"/>
  <c r="L144" i="57"/>
  <c r="M144" i="57"/>
  <c r="A145" i="57"/>
  <c r="B145" i="57"/>
  <c r="C145" i="57"/>
  <c r="D145" i="57"/>
  <c r="E145" i="57"/>
  <c r="F145" i="57"/>
  <c r="G145" i="57"/>
  <c r="H145" i="57"/>
  <c r="I145" i="57"/>
  <c r="J145" i="57"/>
  <c r="K145" i="57"/>
  <c r="L145" i="57"/>
  <c r="M145" i="57"/>
  <c r="A146" i="57"/>
  <c r="B146" i="57"/>
  <c r="C146" i="57"/>
  <c r="D146" i="57"/>
  <c r="E146" i="57"/>
  <c r="F146" i="57"/>
  <c r="G146" i="57"/>
  <c r="H146" i="57"/>
  <c r="I146" i="57"/>
  <c r="J146" i="57"/>
  <c r="K146" i="57"/>
  <c r="L146" i="57"/>
  <c r="M146" i="57"/>
  <c r="A147" i="57"/>
  <c r="B147" i="57"/>
  <c r="C147" i="57"/>
  <c r="D147" i="57"/>
  <c r="E147" i="57"/>
  <c r="F147" i="57"/>
  <c r="G147" i="57"/>
  <c r="H147" i="57"/>
  <c r="I147" i="57"/>
  <c r="J147" i="57"/>
  <c r="K147" i="57"/>
  <c r="L147" i="57"/>
  <c r="M147" i="57"/>
  <c r="A148" i="57"/>
  <c r="B148" i="57"/>
  <c r="C148" i="57"/>
  <c r="D148" i="57"/>
  <c r="E148" i="57"/>
  <c r="F148" i="57"/>
  <c r="G148" i="57"/>
  <c r="H148" i="57"/>
  <c r="I148" i="57"/>
  <c r="J148" i="57"/>
  <c r="K148" i="57"/>
  <c r="L148" i="57"/>
  <c r="M148" i="57"/>
  <c r="A149" i="57"/>
  <c r="B149" i="57"/>
  <c r="C149" i="57"/>
  <c r="D149" i="57"/>
  <c r="E149" i="57"/>
  <c r="F149" i="57"/>
  <c r="G149" i="57"/>
  <c r="H149" i="57"/>
  <c r="I149" i="57"/>
  <c r="J149" i="57"/>
  <c r="K149" i="57"/>
  <c r="L149" i="57"/>
  <c r="M149" i="57"/>
  <c r="A150" i="57"/>
  <c r="B150" i="57"/>
  <c r="C150" i="57"/>
  <c r="D150" i="57"/>
  <c r="E150" i="57"/>
  <c r="F150" i="57"/>
  <c r="G150" i="57"/>
  <c r="H150" i="57"/>
  <c r="I150" i="57"/>
  <c r="J150" i="57"/>
  <c r="K150" i="57"/>
  <c r="L150" i="57"/>
  <c r="M150" i="57"/>
  <c r="A151" i="57"/>
  <c r="B151" i="57"/>
  <c r="C151" i="57"/>
  <c r="D151" i="57"/>
  <c r="E151" i="57"/>
  <c r="F151" i="57"/>
  <c r="G151" i="57"/>
  <c r="H151" i="57"/>
  <c r="I151" i="57"/>
  <c r="J151" i="57"/>
  <c r="K151" i="57"/>
  <c r="L151" i="57"/>
  <c r="M151" i="57"/>
  <c r="A152" i="57"/>
  <c r="B152" i="57"/>
  <c r="C152" i="57"/>
  <c r="D152" i="57"/>
  <c r="E152" i="57"/>
  <c r="F152" i="57"/>
  <c r="G152" i="57"/>
  <c r="H152" i="57"/>
  <c r="I152" i="57"/>
  <c r="J152" i="57"/>
  <c r="K152" i="57"/>
  <c r="L152" i="57"/>
  <c r="M152" i="57"/>
  <c r="E154" i="57"/>
  <c r="E155" i="57"/>
  <c r="L155" i="57"/>
  <c r="E156" i="57"/>
  <c r="F156" i="57"/>
  <c r="L156" i="57"/>
  <c r="E157" i="57"/>
  <c r="F157" i="57"/>
  <c r="L157" i="57"/>
  <c r="E158" i="57"/>
  <c r="F158" i="57"/>
  <c r="L158" i="57"/>
  <c r="A161" i="57"/>
  <c r="B161" i="57"/>
  <c r="C161" i="57"/>
  <c r="D161" i="57"/>
  <c r="E161" i="57"/>
  <c r="F161" i="57"/>
  <c r="G161" i="57"/>
  <c r="H161" i="57"/>
  <c r="A162" i="57"/>
  <c r="B162" i="57"/>
  <c r="C162" i="57"/>
  <c r="D162" i="57"/>
  <c r="E162" i="57"/>
  <c r="F162" i="57"/>
  <c r="G162" i="57"/>
  <c r="H162" i="57"/>
  <c r="I162" i="57"/>
  <c r="J162" i="57"/>
  <c r="K162" i="57"/>
  <c r="L162" i="57"/>
  <c r="M162" i="57"/>
  <c r="A163" i="57"/>
  <c r="B163" i="57"/>
  <c r="C163" i="57"/>
  <c r="D163" i="57"/>
  <c r="E163" i="57"/>
  <c r="F163" i="57"/>
  <c r="G163" i="57"/>
  <c r="H163" i="57"/>
  <c r="I163" i="57"/>
  <c r="J163" i="57"/>
  <c r="K163" i="57"/>
  <c r="L163" i="57"/>
  <c r="M163" i="57"/>
  <c r="A164" i="57"/>
  <c r="B164" i="57"/>
  <c r="C164" i="57"/>
  <c r="D164" i="57"/>
  <c r="E164" i="57"/>
  <c r="F164" i="57"/>
  <c r="G164" i="57"/>
  <c r="H164" i="57"/>
  <c r="I164" i="57"/>
  <c r="J164" i="57"/>
  <c r="K164" i="57"/>
  <c r="L164" i="57"/>
  <c r="M164" i="57"/>
  <c r="A165" i="57"/>
  <c r="B165" i="57"/>
  <c r="C165" i="57"/>
  <c r="D165" i="57"/>
  <c r="E165" i="57"/>
  <c r="F165" i="57"/>
  <c r="G165" i="57"/>
  <c r="H165" i="57"/>
  <c r="I165" i="57"/>
  <c r="J165" i="57"/>
  <c r="K165" i="57"/>
  <c r="L165" i="57"/>
  <c r="M165" i="57"/>
  <c r="A166" i="57"/>
  <c r="B166" i="57"/>
  <c r="C166" i="57"/>
  <c r="D166" i="57"/>
  <c r="E166" i="57"/>
  <c r="F166" i="57"/>
  <c r="G166" i="57"/>
  <c r="H166" i="57"/>
  <c r="I166" i="57"/>
  <c r="J166" i="57"/>
  <c r="K166" i="57"/>
  <c r="L166" i="57"/>
  <c r="M166" i="57"/>
  <c r="A167" i="57"/>
  <c r="B167" i="57"/>
  <c r="C167" i="57"/>
  <c r="D167" i="57"/>
  <c r="E167" i="57"/>
  <c r="F167" i="57"/>
  <c r="G167" i="57"/>
  <c r="H167" i="57"/>
  <c r="I167" i="57"/>
  <c r="J167" i="57"/>
  <c r="K167" i="57"/>
  <c r="L167" i="57"/>
  <c r="M167" i="57"/>
  <c r="A168" i="57"/>
  <c r="B168" i="57"/>
  <c r="C168" i="57"/>
  <c r="D168" i="57"/>
  <c r="E168" i="57"/>
  <c r="F168" i="57"/>
  <c r="G168" i="57"/>
  <c r="H168" i="57"/>
  <c r="I168" i="57"/>
  <c r="J168" i="57"/>
  <c r="K168" i="57"/>
  <c r="L168" i="57"/>
  <c r="M168" i="57"/>
  <c r="A169" i="57"/>
  <c r="B169" i="57"/>
  <c r="C169" i="57"/>
  <c r="D169" i="57"/>
  <c r="E169" i="57"/>
  <c r="F169" i="57"/>
  <c r="G169" i="57"/>
  <c r="H169" i="57"/>
  <c r="I169" i="57"/>
  <c r="J169" i="57"/>
  <c r="K169" i="57"/>
  <c r="L169" i="57"/>
  <c r="M169" i="57"/>
  <c r="A170" i="57"/>
  <c r="B170" i="57"/>
  <c r="C170" i="57"/>
  <c r="D170" i="57"/>
  <c r="E170" i="57"/>
  <c r="F170" i="57"/>
  <c r="G170" i="57"/>
  <c r="H170" i="57"/>
  <c r="I170" i="57"/>
  <c r="J170" i="57"/>
  <c r="K170" i="57"/>
  <c r="L170" i="57"/>
  <c r="M170" i="57"/>
  <c r="A171" i="57"/>
  <c r="B171" i="57"/>
  <c r="C171" i="57"/>
  <c r="D171" i="57"/>
  <c r="E171" i="57"/>
  <c r="F171" i="57"/>
  <c r="G171" i="57"/>
  <c r="H171" i="57"/>
  <c r="I171" i="57"/>
  <c r="J171" i="57"/>
  <c r="K171" i="57"/>
  <c r="L171" i="57"/>
  <c r="M171" i="57"/>
  <c r="A172" i="57"/>
  <c r="B172" i="57"/>
  <c r="C172" i="57"/>
  <c r="D172" i="57"/>
  <c r="E172" i="57"/>
  <c r="F172" i="57"/>
  <c r="G172" i="57"/>
  <c r="H172" i="57"/>
  <c r="I172" i="57"/>
  <c r="J172" i="57"/>
  <c r="K172" i="57"/>
  <c r="L172" i="57"/>
  <c r="M172" i="57"/>
  <c r="A173" i="57"/>
  <c r="B173" i="57"/>
  <c r="C173" i="57"/>
  <c r="D173" i="57"/>
  <c r="E173" i="57"/>
  <c r="F173" i="57"/>
  <c r="G173" i="57"/>
  <c r="H173" i="57"/>
  <c r="I173" i="57"/>
  <c r="J173" i="57"/>
  <c r="K173" i="57"/>
  <c r="L173" i="57"/>
  <c r="M173" i="57"/>
  <c r="A174" i="57"/>
  <c r="B174" i="57"/>
  <c r="C174" i="57"/>
  <c r="D174" i="57"/>
  <c r="E174" i="57"/>
  <c r="F174" i="57"/>
  <c r="G174" i="57"/>
  <c r="H174" i="57"/>
  <c r="I174" i="57"/>
  <c r="J174" i="57"/>
  <c r="K174" i="57"/>
  <c r="L174" i="57"/>
  <c r="M174" i="57"/>
  <c r="A175" i="57"/>
  <c r="B175" i="57"/>
  <c r="C175" i="57"/>
  <c r="D175" i="57"/>
  <c r="E175" i="57"/>
  <c r="F175" i="57"/>
  <c r="G175" i="57"/>
  <c r="H175" i="57"/>
  <c r="I175" i="57"/>
  <c r="J175" i="57"/>
  <c r="K175" i="57"/>
  <c r="L175" i="57"/>
  <c r="M175" i="57"/>
  <c r="A176" i="57"/>
  <c r="B176" i="57"/>
  <c r="C176" i="57"/>
  <c r="D176" i="57"/>
  <c r="E176" i="57"/>
  <c r="F176" i="57"/>
  <c r="G176" i="57"/>
  <c r="H176" i="57"/>
  <c r="I176" i="57"/>
  <c r="J176" i="57"/>
  <c r="K176" i="57"/>
  <c r="L176" i="57"/>
  <c r="M176" i="57"/>
  <c r="A177" i="57"/>
  <c r="B177" i="57"/>
  <c r="C177" i="57"/>
  <c r="D177" i="57"/>
  <c r="E177" i="57"/>
  <c r="F177" i="57"/>
  <c r="G177" i="57"/>
  <c r="H177" i="57"/>
  <c r="I177" i="57"/>
  <c r="J177" i="57"/>
  <c r="K177" i="57"/>
  <c r="L177" i="57"/>
  <c r="M177" i="57"/>
  <c r="A178" i="57"/>
  <c r="B178" i="57"/>
  <c r="C178" i="57"/>
  <c r="D178" i="57"/>
  <c r="E178" i="57"/>
  <c r="F178" i="57"/>
  <c r="G178" i="57"/>
  <c r="H178" i="57"/>
  <c r="I178" i="57"/>
  <c r="J178" i="57"/>
  <c r="K178" i="57"/>
  <c r="L178" i="57"/>
  <c r="M178" i="57"/>
  <c r="E180" i="57"/>
  <c r="E181" i="57"/>
  <c r="L181" i="57"/>
  <c r="E182" i="57"/>
  <c r="F182" i="57"/>
  <c r="L182" i="57"/>
  <c r="E183" i="57"/>
  <c r="F183" i="57"/>
  <c r="L183" i="57"/>
  <c r="E184" i="57"/>
  <c r="F184" i="57"/>
  <c r="L184" i="57"/>
  <c r="A187" i="57"/>
  <c r="B187" i="57"/>
  <c r="C187" i="57"/>
  <c r="D187" i="57"/>
  <c r="E187" i="57"/>
  <c r="F187" i="57"/>
  <c r="G187" i="57"/>
  <c r="H187" i="57"/>
  <c r="A188" i="57"/>
  <c r="B188" i="57"/>
  <c r="C188" i="57"/>
  <c r="D188" i="57"/>
  <c r="E188" i="57"/>
  <c r="F188" i="57"/>
  <c r="G188" i="57"/>
  <c r="H188" i="57"/>
  <c r="I188" i="57"/>
  <c r="J188" i="57"/>
  <c r="K188" i="57"/>
  <c r="L188" i="57"/>
  <c r="M188" i="57"/>
  <c r="A189" i="57"/>
  <c r="B189" i="57"/>
  <c r="C189" i="57"/>
  <c r="D189" i="57"/>
  <c r="E189" i="57"/>
  <c r="F189" i="57"/>
  <c r="G189" i="57"/>
  <c r="H189" i="57"/>
  <c r="I189" i="57"/>
  <c r="J189" i="57"/>
  <c r="K189" i="57"/>
  <c r="L189" i="57"/>
  <c r="M189" i="57"/>
  <c r="A190" i="57"/>
  <c r="B190" i="57"/>
  <c r="C190" i="57"/>
  <c r="D190" i="57"/>
  <c r="E190" i="57"/>
  <c r="F190" i="57"/>
  <c r="G190" i="57"/>
  <c r="H190" i="57"/>
  <c r="I190" i="57"/>
  <c r="J190" i="57"/>
  <c r="K190" i="57"/>
  <c r="L190" i="57"/>
  <c r="M190" i="57"/>
  <c r="A191" i="57"/>
  <c r="B191" i="57"/>
  <c r="C191" i="57"/>
  <c r="D191" i="57"/>
  <c r="E191" i="57"/>
  <c r="F191" i="57"/>
  <c r="G191" i="57"/>
  <c r="H191" i="57"/>
  <c r="I191" i="57"/>
  <c r="J191" i="57"/>
  <c r="K191" i="57"/>
  <c r="L191" i="57"/>
  <c r="M191" i="57"/>
  <c r="A192" i="57"/>
  <c r="B192" i="57"/>
  <c r="C192" i="57"/>
  <c r="D192" i="57"/>
  <c r="E192" i="57"/>
  <c r="F192" i="57"/>
  <c r="G192" i="57"/>
  <c r="H192" i="57"/>
  <c r="I192" i="57"/>
  <c r="J192" i="57"/>
  <c r="K192" i="57"/>
  <c r="L192" i="57"/>
  <c r="M192" i="57"/>
  <c r="A193" i="57"/>
  <c r="B193" i="57"/>
  <c r="C193" i="57"/>
  <c r="D193" i="57"/>
  <c r="E193" i="57"/>
  <c r="F193" i="57"/>
  <c r="G193" i="57"/>
  <c r="H193" i="57"/>
  <c r="I193" i="57"/>
  <c r="J193" i="57"/>
  <c r="K193" i="57"/>
  <c r="L193" i="57"/>
  <c r="M193" i="57"/>
  <c r="A194" i="57"/>
  <c r="B194" i="57"/>
  <c r="C194" i="57"/>
  <c r="D194" i="57"/>
  <c r="E194" i="57"/>
  <c r="F194" i="57"/>
  <c r="G194" i="57"/>
  <c r="H194" i="57"/>
  <c r="I194" i="57"/>
  <c r="J194" i="57"/>
  <c r="K194" i="57"/>
  <c r="L194" i="57"/>
  <c r="M194" i="57"/>
  <c r="A195" i="57"/>
  <c r="B195" i="57"/>
  <c r="C195" i="57"/>
  <c r="D195" i="57"/>
  <c r="E195" i="57"/>
  <c r="F195" i="57"/>
  <c r="G195" i="57"/>
  <c r="H195" i="57"/>
  <c r="I195" i="57"/>
  <c r="J195" i="57"/>
  <c r="K195" i="57"/>
  <c r="L195" i="57"/>
  <c r="M195" i="57"/>
  <c r="A196" i="57"/>
  <c r="B196" i="57"/>
  <c r="C196" i="57"/>
  <c r="D196" i="57"/>
  <c r="E196" i="57"/>
  <c r="F196" i="57"/>
  <c r="G196" i="57"/>
  <c r="H196" i="57"/>
  <c r="I196" i="57"/>
  <c r="J196" i="57"/>
  <c r="K196" i="57"/>
  <c r="L196" i="57"/>
  <c r="M196" i="57"/>
  <c r="A197" i="57"/>
  <c r="B197" i="57"/>
  <c r="C197" i="57"/>
  <c r="D197" i="57"/>
  <c r="E197" i="57"/>
  <c r="F197" i="57"/>
  <c r="G197" i="57"/>
  <c r="H197" i="57"/>
  <c r="I197" i="57"/>
  <c r="J197" i="57"/>
  <c r="K197" i="57"/>
  <c r="L197" i="57"/>
  <c r="M197" i="57"/>
  <c r="A198" i="57"/>
  <c r="B198" i="57"/>
  <c r="C198" i="57"/>
  <c r="D198" i="57"/>
  <c r="E198" i="57"/>
  <c r="F198" i="57"/>
  <c r="G198" i="57"/>
  <c r="H198" i="57"/>
  <c r="I198" i="57"/>
  <c r="J198" i="57"/>
  <c r="K198" i="57"/>
  <c r="L198" i="57"/>
  <c r="M198" i="57"/>
  <c r="A199" i="57"/>
  <c r="B199" i="57"/>
  <c r="C199" i="57"/>
  <c r="D199" i="57"/>
  <c r="E199" i="57"/>
  <c r="F199" i="57"/>
  <c r="G199" i="57"/>
  <c r="H199" i="57"/>
  <c r="I199" i="57"/>
  <c r="J199" i="57"/>
  <c r="K199" i="57"/>
  <c r="L199" i="57"/>
  <c r="M199" i="57"/>
  <c r="A200" i="57"/>
  <c r="B200" i="57"/>
  <c r="C200" i="57"/>
  <c r="D200" i="57"/>
  <c r="E200" i="57"/>
  <c r="F200" i="57"/>
  <c r="G200" i="57"/>
  <c r="H200" i="57"/>
  <c r="I200" i="57"/>
  <c r="J200" i="57"/>
  <c r="K200" i="57"/>
  <c r="L200" i="57"/>
  <c r="M200" i="57"/>
  <c r="A201" i="57"/>
  <c r="B201" i="57"/>
  <c r="C201" i="57"/>
  <c r="D201" i="57"/>
  <c r="E201" i="57"/>
  <c r="F201" i="57"/>
  <c r="G201" i="57"/>
  <c r="H201" i="57"/>
  <c r="I201" i="57"/>
  <c r="J201" i="57"/>
  <c r="K201" i="57"/>
  <c r="L201" i="57"/>
  <c r="M201" i="57"/>
  <c r="A202" i="57"/>
  <c r="B202" i="57"/>
  <c r="C202" i="57"/>
  <c r="D202" i="57"/>
  <c r="E202" i="57"/>
  <c r="F202" i="57"/>
  <c r="G202" i="57"/>
  <c r="H202" i="57"/>
  <c r="I202" i="57"/>
  <c r="J202" i="57"/>
  <c r="K202" i="57"/>
  <c r="L202" i="57"/>
  <c r="M202" i="57"/>
  <c r="A203" i="57"/>
  <c r="B203" i="57"/>
  <c r="C203" i="57"/>
  <c r="D203" i="57"/>
  <c r="E203" i="57"/>
  <c r="F203" i="57"/>
  <c r="G203" i="57"/>
  <c r="H203" i="57"/>
  <c r="I203" i="57"/>
  <c r="J203" i="57"/>
  <c r="K203" i="57"/>
  <c r="L203" i="57"/>
  <c r="M203" i="57"/>
  <c r="A204" i="57"/>
  <c r="B204" i="57"/>
  <c r="C204" i="57"/>
  <c r="D204" i="57"/>
  <c r="E204" i="57"/>
  <c r="F204" i="57"/>
  <c r="G204" i="57"/>
  <c r="H204" i="57"/>
  <c r="I204" i="57"/>
  <c r="J204" i="57"/>
  <c r="K204" i="57"/>
  <c r="L204" i="57"/>
  <c r="M204" i="57"/>
  <c r="E206" i="57"/>
  <c r="E207" i="57"/>
  <c r="L207" i="57"/>
  <c r="E208" i="57"/>
  <c r="F208" i="57"/>
  <c r="L208" i="57"/>
  <c r="E209" i="57"/>
  <c r="F209" i="57"/>
  <c r="L209" i="57"/>
  <c r="E210" i="57"/>
  <c r="F210" i="57"/>
  <c r="L210" i="57"/>
  <c r="T4" i="51"/>
  <c r="A5" i="51"/>
  <c r="B5" i="51"/>
  <c r="C5" i="51"/>
  <c r="D5" i="51"/>
  <c r="E5" i="51"/>
  <c r="F5" i="51"/>
  <c r="G5" i="51"/>
  <c r="H5" i="51"/>
  <c r="T5" i="51"/>
  <c r="A6" i="51"/>
  <c r="B6" i="51"/>
  <c r="C6" i="51"/>
  <c r="D6" i="51"/>
  <c r="E6" i="51"/>
  <c r="F6" i="51"/>
  <c r="G6" i="51"/>
  <c r="H6" i="51"/>
  <c r="I6" i="51"/>
  <c r="J6" i="51"/>
  <c r="K6" i="51"/>
  <c r="L6" i="51"/>
  <c r="M6" i="51"/>
  <c r="T6" i="51"/>
  <c r="A7" i="51"/>
  <c r="B7" i="51"/>
  <c r="C7" i="51"/>
  <c r="D7" i="51"/>
  <c r="E7" i="51"/>
  <c r="F7" i="51"/>
  <c r="G7" i="51"/>
  <c r="H7" i="51"/>
  <c r="I7" i="51"/>
  <c r="J7" i="51"/>
  <c r="K7" i="51"/>
  <c r="L7" i="51"/>
  <c r="M7" i="51"/>
  <c r="T7" i="51"/>
  <c r="A8" i="51"/>
  <c r="B8" i="51"/>
  <c r="C8" i="51"/>
  <c r="D8" i="51"/>
  <c r="E8" i="51"/>
  <c r="F8" i="51"/>
  <c r="G8" i="51"/>
  <c r="H8" i="51"/>
  <c r="I8" i="51"/>
  <c r="J8" i="51"/>
  <c r="K8" i="51"/>
  <c r="L8" i="51"/>
  <c r="M8" i="51"/>
  <c r="Q8" i="51"/>
  <c r="T8" i="51"/>
  <c r="A9" i="51"/>
  <c r="B9" i="51"/>
  <c r="C9" i="51"/>
  <c r="D9" i="51"/>
  <c r="E9" i="51"/>
  <c r="F9" i="51"/>
  <c r="G9" i="51"/>
  <c r="H9" i="51"/>
  <c r="I9" i="51"/>
  <c r="J9" i="51"/>
  <c r="K9" i="51"/>
  <c r="L9" i="51"/>
  <c r="M9" i="51"/>
  <c r="Q9" i="51"/>
  <c r="T9" i="51"/>
  <c r="A10" i="51"/>
  <c r="B10" i="51"/>
  <c r="C10" i="51"/>
  <c r="D10" i="51"/>
  <c r="E10" i="51"/>
  <c r="F10" i="51"/>
  <c r="G10" i="51"/>
  <c r="H10" i="51"/>
  <c r="I10" i="51"/>
  <c r="J10" i="51"/>
  <c r="K10" i="51"/>
  <c r="L10" i="51"/>
  <c r="M10" i="51"/>
  <c r="Q10" i="51"/>
  <c r="T10" i="51"/>
  <c r="A11" i="51"/>
  <c r="B11" i="51"/>
  <c r="C11" i="51"/>
  <c r="D11" i="51"/>
  <c r="E11" i="51"/>
  <c r="F11" i="51"/>
  <c r="G11" i="51"/>
  <c r="H11" i="51"/>
  <c r="I11" i="51"/>
  <c r="J11" i="51"/>
  <c r="K11" i="51"/>
  <c r="L11" i="51"/>
  <c r="M11" i="51"/>
  <c r="T11" i="51"/>
  <c r="A12" i="51"/>
  <c r="B12" i="51"/>
  <c r="C12" i="51"/>
  <c r="D12" i="51"/>
  <c r="E12" i="51"/>
  <c r="F12" i="51"/>
  <c r="G12" i="51"/>
  <c r="H12" i="51"/>
  <c r="I12" i="51"/>
  <c r="J12" i="51"/>
  <c r="K12" i="51"/>
  <c r="L12" i="51"/>
  <c r="M12" i="51"/>
  <c r="T12" i="51"/>
  <c r="A13" i="51"/>
  <c r="B13" i="51"/>
  <c r="C13" i="51"/>
  <c r="D13" i="51"/>
  <c r="E13" i="51"/>
  <c r="F13" i="51"/>
  <c r="G13" i="51"/>
  <c r="H13" i="51"/>
  <c r="I13" i="51"/>
  <c r="J13" i="51"/>
  <c r="K13" i="51"/>
  <c r="L13" i="51"/>
  <c r="M13" i="51"/>
  <c r="P13" i="51"/>
  <c r="A14" i="51"/>
  <c r="B14" i="51"/>
  <c r="C14" i="51"/>
  <c r="D14" i="51"/>
  <c r="E14" i="51"/>
  <c r="F14" i="51"/>
  <c r="G14" i="51"/>
  <c r="H14" i="51"/>
  <c r="I14" i="51"/>
  <c r="J14" i="51"/>
  <c r="K14" i="51"/>
  <c r="L14" i="51"/>
  <c r="M14" i="51"/>
  <c r="A15" i="51"/>
  <c r="B15" i="51"/>
  <c r="C15" i="51"/>
  <c r="D15" i="51"/>
  <c r="E15" i="51"/>
  <c r="F15" i="51"/>
  <c r="G15" i="51"/>
  <c r="H15" i="51"/>
  <c r="I15" i="51"/>
  <c r="J15" i="51"/>
  <c r="K15" i="51"/>
  <c r="L15" i="51"/>
  <c r="M15" i="51"/>
  <c r="A16" i="51"/>
  <c r="B16" i="51"/>
  <c r="C16" i="51"/>
  <c r="D16" i="51"/>
  <c r="E16" i="51"/>
  <c r="F16" i="51"/>
  <c r="G16" i="51"/>
  <c r="H16" i="51"/>
  <c r="I16" i="51"/>
  <c r="J16" i="51"/>
  <c r="K16" i="51"/>
  <c r="L16" i="51"/>
  <c r="M16" i="51"/>
  <c r="A17" i="51"/>
  <c r="B17" i="51"/>
  <c r="C17" i="51"/>
  <c r="D17" i="51"/>
  <c r="E17" i="51"/>
  <c r="F17" i="51"/>
  <c r="G17" i="51"/>
  <c r="H17" i="51"/>
  <c r="I17" i="51"/>
  <c r="J17" i="51"/>
  <c r="K17" i="51"/>
  <c r="L17" i="51"/>
  <c r="M17" i="51"/>
  <c r="A18" i="51"/>
  <c r="B18" i="51"/>
  <c r="C18" i="51"/>
  <c r="D18" i="51"/>
  <c r="E18" i="51"/>
  <c r="F18" i="51"/>
  <c r="G18" i="51"/>
  <c r="H18" i="51"/>
  <c r="I18" i="51"/>
  <c r="J18" i="51"/>
  <c r="K18" i="51"/>
  <c r="L18" i="51"/>
  <c r="M18" i="51"/>
  <c r="A19" i="51"/>
  <c r="B19" i="51"/>
  <c r="C19" i="51"/>
  <c r="D19" i="51"/>
  <c r="E19" i="51"/>
  <c r="F19" i="51"/>
  <c r="G19" i="51"/>
  <c r="H19" i="51"/>
  <c r="I19" i="51"/>
  <c r="J19" i="51"/>
  <c r="K19" i="51"/>
  <c r="L19" i="51"/>
  <c r="M19" i="51"/>
  <c r="A20" i="51"/>
  <c r="B20" i="51"/>
  <c r="C20" i="51"/>
  <c r="D20" i="51"/>
  <c r="E20" i="51"/>
  <c r="F20" i="51"/>
  <c r="G20" i="51"/>
  <c r="H20" i="51"/>
  <c r="I20" i="51"/>
  <c r="J20" i="51"/>
  <c r="K20" i="51"/>
  <c r="L20" i="51"/>
  <c r="M20" i="51"/>
  <c r="A21" i="51"/>
  <c r="B21" i="51"/>
  <c r="C21" i="51"/>
  <c r="D21" i="51"/>
  <c r="E21" i="51"/>
  <c r="F21" i="51"/>
  <c r="G21" i="51"/>
  <c r="H21" i="51"/>
  <c r="I21" i="51"/>
  <c r="J21" i="51"/>
  <c r="K21" i="51"/>
  <c r="L21" i="51"/>
  <c r="M21" i="51"/>
  <c r="A22" i="51"/>
  <c r="B22" i="51"/>
  <c r="C22" i="51"/>
  <c r="D22" i="51"/>
  <c r="E22" i="51"/>
  <c r="F22" i="51"/>
  <c r="G22" i="51"/>
  <c r="H22" i="51"/>
  <c r="I22" i="51"/>
  <c r="J22" i="51"/>
  <c r="K22" i="51"/>
  <c r="L22" i="51"/>
  <c r="M22" i="51"/>
  <c r="E24" i="51"/>
  <c r="E25" i="51"/>
  <c r="L25" i="51"/>
  <c r="E26" i="51"/>
  <c r="F26" i="51"/>
  <c r="L26" i="51"/>
  <c r="T26" i="51"/>
  <c r="E27" i="51"/>
  <c r="F27" i="51"/>
  <c r="L27" i="51"/>
  <c r="E28" i="51"/>
  <c r="F28" i="51"/>
  <c r="L28" i="51"/>
  <c r="A31" i="51"/>
  <c r="B31" i="51"/>
  <c r="C31" i="51"/>
  <c r="D31" i="51"/>
  <c r="E31" i="51"/>
  <c r="F31" i="51"/>
  <c r="G31" i="51"/>
  <c r="H31" i="51"/>
  <c r="A32" i="51"/>
  <c r="B32" i="51"/>
  <c r="C32" i="51"/>
  <c r="D32" i="51"/>
  <c r="E32" i="51"/>
  <c r="F32" i="51"/>
  <c r="G32" i="51"/>
  <c r="H32" i="51"/>
  <c r="I32" i="51"/>
  <c r="J32" i="51"/>
  <c r="K32" i="51"/>
  <c r="L32" i="51"/>
  <c r="M32" i="51"/>
  <c r="A33" i="51"/>
  <c r="B33" i="51"/>
  <c r="C33" i="51"/>
  <c r="D33" i="51"/>
  <c r="E33" i="51"/>
  <c r="F33" i="51"/>
  <c r="G33" i="51"/>
  <c r="H33" i="51"/>
  <c r="I33" i="51"/>
  <c r="J33" i="51"/>
  <c r="K33" i="51"/>
  <c r="L33" i="51"/>
  <c r="M33" i="51"/>
  <c r="A34" i="51"/>
  <c r="B34" i="51"/>
  <c r="C34" i="51"/>
  <c r="D34" i="51"/>
  <c r="E34" i="51"/>
  <c r="F34" i="51"/>
  <c r="G34" i="51"/>
  <c r="H34" i="51"/>
  <c r="I34" i="51"/>
  <c r="J34" i="51"/>
  <c r="K34" i="51"/>
  <c r="L34" i="51"/>
  <c r="M34" i="51"/>
  <c r="A35" i="51"/>
  <c r="B35" i="51"/>
  <c r="C35" i="51"/>
  <c r="D35" i="51"/>
  <c r="E35" i="51"/>
  <c r="F35" i="51"/>
  <c r="G35" i="51"/>
  <c r="H35" i="51"/>
  <c r="I35" i="51"/>
  <c r="J35" i="51"/>
  <c r="K35" i="51"/>
  <c r="L35" i="51"/>
  <c r="M35" i="51"/>
  <c r="A36" i="51"/>
  <c r="B36" i="51"/>
  <c r="C36" i="51"/>
  <c r="D36" i="51"/>
  <c r="E36" i="51"/>
  <c r="F36" i="51"/>
  <c r="G36" i="51"/>
  <c r="H36" i="51"/>
  <c r="I36" i="51"/>
  <c r="J36" i="51"/>
  <c r="K36" i="51"/>
  <c r="L36" i="51"/>
  <c r="M36" i="51"/>
  <c r="A37" i="51"/>
  <c r="B37" i="51"/>
  <c r="C37" i="51"/>
  <c r="D37" i="51"/>
  <c r="E37" i="51"/>
  <c r="F37" i="51"/>
  <c r="G37" i="51"/>
  <c r="H37" i="51"/>
  <c r="I37" i="51"/>
  <c r="J37" i="51"/>
  <c r="K37" i="51"/>
  <c r="L37" i="51"/>
  <c r="M37" i="51"/>
  <c r="A38" i="51"/>
  <c r="B38" i="51"/>
  <c r="C38" i="51"/>
  <c r="D38" i="51"/>
  <c r="E38" i="51"/>
  <c r="F38" i="51"/>
  <c r="G38" i="51"/>
  <c r="H38" i="51"/>
  <c r="I38" i="51"/>
  <c r="J38" i="51"/>
  <c r="K38" i="51"/>
  <c r="L38" i="51"/>
  <c r="M38" i="51"/>
  <c r="A39" i="51"/>
  <c r="B39" i="51"/>
  <c r="C39" i="51"/>
  <c r="D39" i="51"/>
  <c r="E39" i="51"/>
  <c r="F39" i="51"/>
  <c r="G39" i="51"/>
  <c r="H39" i="51"/>
  <c r="I39" i="51"/>
  <c r="J39" i="51"/>
  <c r="K39" i="51"/>
  <c r="L39" i="51"/>
  <c r="M39" i="51"/>
  <c r="A40" i="51"/>
  <c r="B40" i="51"/>
  <c r="C40" i="51"/>
  <c r="D40" i="51"/>
  <c r="E40" i="51"/>
  <c r="F40" i="51"/>
  <c r="G40" i="51"/>
  <c r="H40" i="51"/>
  <c r="I40" i="51"/>
  <c r="J40" i="51"/>
  <c r="K40" i="51"/>
  <c r="L40" i="51"/>
  <c r="M40" i="51"/>
  <c r="A41" i="51"/>
  <c r="B41" i="51"/>
  <c r="C41" i="51"/>
  <c r="D41" i="51"/>
  <c r="E41" i="51"/>
  <c r="F41" i="51"/>
  <c r="G41" i="51"/>
  <c r="H41" i="51"/>
  <c r="I41" i="51"/>
  <c r="J41" i="51"/>
  <c r="K41" i="51"/>
  <c r="L41" i="51"/>
  <c r="M41" i="51"/>
  <c r="A42" i="51"/>
  <c r="B42" i="51"/>
  <c r="C42" i="51"/>
  <c r="D42" i="51"/>
  <c r="E42" i="51"/>
  <c r="F42" i="51"/>
  <c r="G42" i="51"/>
  <c r="H42" i="51"/>
  <c r="I42" i="51"/>
  <c r="J42" i="51"/>
  <c r="K42" i="51"/>
  <c r="L42" i="51"/>
  <c r="M42" i="51"/>
  <c r="A43" i="51"/>
  <c r="B43" i="51"/>
  <c r="C43" i="51"/>
  <c r="D43" i="51"/>
  <c r="E43" i="51"/>
  <c r="F43" i="51"/>
  <c r="G43" i="51"/>
  <c r="H43" i="51"/>
  <c r="I43" i="51"/>
  <c r="J43" i="51"/>
  <c r="K43" i="51"/>
  <c r="L43" i="51"/>
  <c r="M43" i="51"/>
  <c r="A44" i="51"/>
  <c r="B44" i="51"/>
  <c r="C44" i="51"/>
  <c r="D44" i="51"/>
  <c r="E44" i="51"/>
  <c r="F44" i="51"/>
  <c r="G44" i="51"/>
  <c r="H44" i="51"/>
  <c r="I44" i="51"/>
  <c r="J44" i="51"/>
  <c r="K44" i="51"/>
  <c r="L44" i="51"/>
  <c r="M44" i="51"/>
  <c r="A45" i="51"/>
  <c r="B45" i="51"/>
  <c r="C45" i="51"/>
  <c r="D45" i="51"/>
  <c r="E45" i="51"/>
  <c r="F45" i="51"/>
  <c r="G45" i="51"/>
  <c r="H45" i="51"/>
  <c r="I45" i="51"/>
  <c r="J45" i="51"/>
  <c r="K45" i="51"/>
  <c r="L45" i="51"/>
  <c r="M45" i="51"/>
  <c r="A46" i="51"/>
  <c r="B46" i="51"/>
  <c r="C46" i="51"/>
  <c r="D46" i="51"/>
  <c r="E46" i="51"/>
  <c r="F46" i="51"/>
  <c r="G46" i="51"/>
  <c r="H46" i="51"/>
  <c r="I46" i="51"/>
  <c r="J46" i="51"/>
  <c r="K46" i="51"/>
  <c r="L46" i="51"/>
  <c r="M46" i="51"/>
  <c r="A47" i="51"/>
  <c r="B47" i="51"/>
  <c r="C47" i="51"/>
  <c r="D47" i="51"/>
  <c r="E47" i="51"/>
  <c r="F47" i="51"/>
  <c r="G47" i="51"/>
  <c r="H47" i="51"/>
  <c r="I47" i="51"/>
  <c r="J47" i="51"/>
  <c r="K47" i="51"/>
  <c r="L47" i="51"/>
  <c r="M47" i="51"/>
  <c r="A48" i="51"/>
  <c r="B48" i="51"/>
  <c r="C48" i="51"/>
  <c r="D48" i="51"/>
  <c r="E48" i="51"/>
  <c r="F48" i="51"/>
  <c r="G48" i="51"/>
  <c r="H48" i="51"/>
  <c r="I48" i="51"/>
  <c r="J48" i="51"/>
  <c r="K48" i="51"/>
  <c r="L48" i="51"/>
  <c r="M48" i="51"/>
  <c r="T48" i="51"/>
  <c r="E50" i="51"/>
  <c r="E51" i="51"/>
  <c r="L51" i="51"/>
  <c r="E52" i="51"/>
  <c r="F52" i="51"/>
  <c r="L52" i="51"/>
  <c r="E53" i="51"/>
  <c r="F53" i="51"/>
  <c r="L53" i="51"/>
  <c r="E54" i="51"/>
  <c r="F54" i="51"/>
  <c r="L54" i="51"/>
  <c r="A57" i="51"/>
  <c r="B57" i="51"/>
  <c r="C57" i="51"/>
  <c r="D57" i="51"/>
  <c r="E57" i="51"/>
  <c r="F57" i="51"/>
  <c r="G57" i="51"/>
  <c r="H57" i="51"/>
  <c r="A58" i="51"/>
  <c r="B58" i="51"/>
  <c r="C58" i="51"/>
  <c r="D58" i="51"/>
  <c r="E58" i="51"/>
  <c r="F58" i="51"/>
  <c r="G58" i="51"/>
  <c r="H58" i="51"/>
  <c r="I58" i="51"/>
  <c r="J58" i="51"/>
  <c r="K58" i="51"/>
  <c r="L58" i="51"/>
  <c r="M58" i="51"/>
  <c r="A59" i="51"/>
  <c r="B59" i="51"/>
  <c r="C59" i="51"/>
  <c r="D59" i="51"/>
  <c r="E59" i="51"/>
  <c r="F59" i="51"/>
  <c r="G59" i="51"/>
  <c r="H59" i="51"/>
  <c r="I59" i="51"/>
  <c r="J59" i="51"/>
  <c r="K59" i="51"/>
  <c r="L59" i="51"/>
  <c r="M59" i="51"/>
  <c r="A60" i="51"/>
  <c r="B60" i="51"/>
  <c r="C60" i="51"/>
  <c r="D60" i="51"/>
  <c r="E60" i="51"/>
  <c r="F60" i="51"/>
  <c r="G60" i="51"/>
  <c r="H60" i="51"/>
  <c r="I60" i="51"/>
  <c r="J60" i="51"/>
  <c r="K60" i="51"/>
  <c r="L60" i="51"/>
  <c r="M60" i="51"/>
  <c r="A61" i="51"/>
  <c r="B61" i="51"/>
  <c r="C61" i="51"/>
  <c r="D61" i="51"/>
  <c r="E61" i="51"/>
  <c r="F61" i="51"/>
  <c r="G61" i="51"/>
  <c r="H61" i="51"/>
  <c r="I61" i="51"/>
  <c r="J61" i="51"/>
  <c r="K61" i="51"/>
  <c r="L61" i="51"/>
  <c r="M61" i="51"/>
  <c r="A62" i="51"/>
  <c r="B62" i="51"/>
  <c r="C62" i="51"/>
  <c r="D62" i="51"/>
  <c r="E62" i="51"/>
  <c r="F62" i="51"/>
  <c r="G62" i="51"/>
  <c r="H62" i="51"/>
  <c r="I62" i="51"/>
  <c r="J62" i="51"/>
  <c r="K62" i="51"/>
  <c r="L62" i="51"/>
  <c r="M62" i="51"/>
  <c r="A63" i="51"/>
  <c r="B63" i="51"/>
  <c r="C63" i="51"/>
  <c r="D63" i="51"/>
  <c r="E63" i="51"/>
  <c r="F63" i="51"/>
  <c r="G63" i="51"/>
  <c r="H63" i="51"/>
  <c r="I63" i="51"/>
  <c r="J63" i="51"/>
  <c r="K63" i="51"/>
  <c r="L63" i="51"/>
  <c r="M63" i="51"/>
  <c r="A64" i="51"/>
  <c r="B64" i="51"/>
  <c r="C64" i="51"/>
  <c r="D64" i="51"/>
  <c r="E64" i="51"/>
  <c r="F64" i="51"/>
  <c r="G64" i="51"/>
  <c r="H64" i="51"/>
  <c r="I64" i="51"/>
  <c r="J64" i="51"/>
  <c r="K64" i="51"/>
  <c r="L64" i="51"/>
  <c r="M64" i="51"/>
  <c r="A65" i="51"/>
  <c r="B65" i="51"/>
  <c r="C65" i="51"/>
  <c r="D65" i="51"/>
  <c r="E65" i="51"/>
  <c r="F65" i="51"/>
  <c r="G65" i="51"/>
  <c r="H65" i="51"/>
  <c r="I65" i="51"/>
  <c r="J65" i="51"/>
  <c r="K65" i="51"/>
  <c r="L65" i="51"/>
  <c r="M65" i="51"/>
  <c r="A66" i="51"/>
  <c r="B66" i="51"/>
  <c r="C66" i="51"/>
  <c r="D66" i="51"/>
  <c r="E66" i="51"/>
  <c r="F66" i="51"/>
  <c r="G66" i="51"/>
  <c r="H66" i="51"/>
  <c r="I66" i="51"/>
  <c r="J66" i="51"/>
  <c r="K66" i="51"/>
  <c r="L66" i="51"/>
  <c r="M66" i="51"/>
  <c r="A67" i="51"/>
  <c r="B67" i="51"/>
  <c r="C67" i="51"/>
  <c r="D67" i="51"/>
  <c r="E67" i="51"/>
  <c r="F67" i="51"/>
  <c r="G67" i="51"/>
  <c r="H67" i="51"/>
  <c r="I67" i="51"/>
  <c r="J67" i="51"/>
  <c r="K67" i="51"/>
  <c r="L67" i="51"/>
  <c r="M67" i="51"/>
  <c r="A68" i="51"/>
  <c r="B68" i="51"/>
  <c r="C68" i="51"/>
  <c r="D68" i="51"/>
  <c r="E68" i="51"/>
  <c r="F68" i="51"/>
  <c r="G68" i="51"/>
  <c r="H68" i="51"/>
  <c r="I68" i="51"/>
  <c r="J68" i="51"/>
  <c r="K68" i="51"/>
  <c r="L68" i="51"/>
  <c r="M68" i="51"/>
  <c r="A69" i="51"/>
  <c r="B69" i="51"/>
  <c r="C69" i="51"/>
  <c r="D69" i="51"/>
  <c r="E69" i="51"/>
  <c r="F69" i="51"/>
  <c r="G69" i="51"/>
  <c r="H69" i="51"/>
  <c r="I69" i="51"/>
  <c r="J69" i="51"/>
  <c r="K69" i="51"/>
  <c r="L69" i="51"/>
  <c r="M69" i="51"/>
  <c r="A70" i="51"/>
  <c r="B70" i="51"/>
  <c r="C70" i="51"/>
  <c r="D70" i="51"/>
  <c r="E70" i="51"/>
  <c r="F70" i="51"/>
  <c r="G70" i="51"/>
  <c r="H70" i="51"/>
  <c r="I70" i="51"/>
  <c r="J70" i="51"/>
  <c r="K70" i="51"/>
  <c r="L70" i="51"/>
  <c r="M70" i="51"/>
  <c r="T70" i="51"/>
  <c r="A71" i="51"/>
  <c r="B71" i="51"/>
  <c r="C71" i="51"/>
  <c r="D71" i="51"/>
  <c r="E71" i="51"/>
  <c r="F71" i="51"/>
  <c r="G71" i="51"/>
  <c r="H71" i="51"/>
  <c r="I71" i="51"/>
  <c r="J71" i="51"/>
  <c r="K71" i="51"/>
  <c r="L71" i="51"/>
  <c r="M71" i="51"/>
  <c r="A72" i="51"/>
  <c r="B72" i="51"/>
  <c r="C72" i="51"/>
  <c r="D72" i="51"/>
  <c r="E72" i="51"/>
  <c r="F72" i="51"/>
  <c r="G72" i="51"/>
  <c r="H72" i="51"/>
  <c r="I72" i="51"/>
  <c r="J72" i="51"/>
  <c r="K72" i="51"/>
  <c r="L72" i="51"/>
  <c r="M72" i="51"/>
  <c r="A73" i="51"/>
  <c r="B73" i="51"/>
  <c r="C73" i="51"/>
  <c r="D73" i="51"/>
  <c r="E73" i="51"/>
  <c r="F73" i="51"/>
  <c r="G73" i="51"/>
  <c r="H73" i="51"/>
  <c r="I73" i="51"/>
  <c r="J73" i="51"/>
  <c r="K73" i="51"/>
  <c r="L73" i="51"/>
  <c r="M73" i="51"/>
  <c r="A74" i="51"/>
  <c r="B74" i="51"/>
  <c r="C74" i="51"/>
  <c r="D74" i="51"/>
  <c r="E74" i="51"/>
  <c r="F74" i="51"/>
  <c r="G74" i="51"/>
  <c r="H74" i="51"/>
  <c r="I74" i="51"/>
  <c r="J74" i="51"/>
  <c r="K74" i="51"/>
  <c r="L74" i="51"/>
  <c r="M74" i="51"/>
  <c r="E76" i="51"/>
  <c r="E77" i="51"/>
  <c r="L77" i="51"/>
  <c r="E78" i="51"/>
  <c r="F78" i="51"/>
  <c r="L78" i="51"/>
  <c r="E79" i="51"/>
  <c r="F79" i="51"/>
  <c r="L79" i="51"/>
  <c r="E80" i="51"/>
  <c r="F80" i="51"/>
  <c r="L80" i="51"/>
  <c r="A83" i="51"/>
  <c r="B83" i="51"/>
  <c r="C83" i="51"/>
  <c r="D83" i="51"/>
  <c r="E83" i="51"/>
  <c r="F83" i="51"/>
  <c r="G83" i="51"/>
  <c r="H83" i="51"/>
  <c r="A84" i="51"/>
  <c r="B84" i="51"/>
  <c r="C84" i="51"/>
  <c r="D84" i="51"/>
  <c r="E84" i="51"/>
  <c r="F84" i="51"/>
  <c r="G84" i="51"/>
  <c r="H84" i="51"/>
  <c r="I84" i="51"/>
  <c r="J84" i="51"/>
  <c r="K84" i="51"/>
  <c r="L84" i="51"/>
  <c r="M84" i="51"/>
  <c r="A85" i="51"/>
  <c r="B85" i="51"/>
  <c r="C85" i="51"/>
  <c r="D85" i="51"/>
  <c r="E85" i="51"/>
  <c r="F85" i="51"/>
  <c r="G85" i="51"/>
  <c r="H85" i="51"/>
  <c r="I85" i="51"/>
  <c r="J85" i="51"/>
  <c r="K85" i="51"/>
  <c r="L85" i="51"/>
  <c r="M85" i="51"/>
  <c r="A86" i="51"/>
  <c r="B86" i="51"/>
  <c r="C86" i="51"/>
  <c r="D86" i="51"/>
  <c r="E86" i="51"/>
  <c r="F86" i="51"/>
  <c r="G86" i="51"/>
  <c r="H86" i="51"/>
  <c r="I86" i="51"/>
  <c r="J86" i="51"/>
  <c r="K86" i="51"/>
  <c r="L86" i="51"/>
  <c r="M86" i="51"/>
  <c r="A87" i="51"/>
  <c r="B87" i="51"/>
  <c r="C87" i="51"/>
  <c r="D87" i="51"/>
  <c r="E87" i="51"/>
  <c r="F87" i="51"/>
  <c r="G87" i="51"/>
  <c r="H87" i="51"/>
  <c r="I87" i="51"/>
  <c r="J87" i="51"/>
  <c r="K87" i="51"/>
  <c r="L87" i="51"/>
  <c r="M87" i="51"/>
  <c r="A88" i="51"/>
  <c r="B88" i="51"/>
  <c r="C88" i="51"/>
  <c r="D88" i="51"/>
  <c r="E88" i="51"/>
  <c r="F88" i="51"/>
  <c r="G88" i="51"/>
  <c r="H88" i="51"/>
  <c r="I88" i="51"/>
  <c r="J88" i="51"/>
  <c r="K88" i="51"/>
  <c r="L88" i="51"/>
  <c r="M88" i="51"/>
  <c r="A89" i="51"/>
  <c r="B89" i="51"/>
  <c r="C89" i="51"/>
  <c r="D89" i="51"/>
  <c r="E89" i="51"/>
  <c r="F89" i="51"/>
  <c r="G89" i="51"/>
  <c r="H89" i="51"/>
  <c r="I89" i="51"/>
  <c r="J89" i="51"/>
  <c r="K89" i="51"/>
  <c r="L89" i="51"/>
  <c r="M89" i="51"/>
  <c r="A90" i="51"/>
  <c r="B90" i="51"/>
  <c r="C90" i="51"/>
  <c r="D90" i="51"/>
  <c r="E90" i="51"/>
  <c r="F90" i="51"/>
  <c r="G90" i="51"/>
  <c r="H90" i="51"/>
  <c r="I90" i="51"/>
  <c r="J90" i="51"/>
  <c r="K90" i="51"/>
  <c r="L90" i="51"/>
  <c r="M90" i="51"/>
  <c r="A91" i="51"/>
  <c r="B91" i="51"/>
  <c r="C91" i="51"/>
  <c r="D91" i="51"/>
  <c r="E91" i="51"/>
  <c r="F91" i="51"/>
  <c r="G91" i="51"/>
  <c r="H91" i="51"/>
  <c r="I91" i="51"/>
  <c r="J91" i="51"/>
  <c r="K91" i="51"/>
  <c r="L91" i="51"/>
  <c r="M91" i="51"/>
  <c r="A92" i="51"/>
  <c r="B92" i="51"/>
  <c r="C92" i="51"/>
  <c r="D92" i="51"/>
  <c r="E92" i="51"/>
  <c r="F92" i="51"/>
  <c r="G92" i="51"/>
  <c r="H92" i="51"/>
  <c r="I92" i="51"/>
  <c r="J92" i="51"/>
  <c r="K92" i="51"/>
  <c r="L92" i="51"/>
  <c r="M92" i="51"/>
  <c r="T92" i="51"/>
  <c r="A93" i="51"/>
  <c r="B93" i="51"/>
  <c r="C93" i="51"/>
  <c r="D93" i="51"/>
  <c r="E93" i="51"/>
  <c r="F93" i="51"/>
  <c r="G93" i="51"/>
  <c r="H93" i="51"/>
  <c r="I93" i="51"/>
  <c r="J93" i="51"/>
  <c r="K93" i="51"/>
  <c r="L93" i="51"/>
  <c r="M93" i="51"/>
  <c r="A94" i="51"/>
  <c r="B94" i="51"/>
  <c r="C94" i="51"/>
  <c r="D94" i="51"/>
  <c r="E94" i="51"/>
  <c r="F94" i="51"/>
  <c r="G94" i="51"/>
  <c r="H94" i="51"/>
  <c r="I94" i="51"/>
  <c r="J94" i="51"/>
  <c r="K94" i="51"/>
  <c r="L94" i="51"/>
  <c r="M94" i="51"/>
  <c r="A95" i="51"/>
  <c r="B95" i="51"/>
  <c r="C95" i="51"/>
  <c r="D95" i="51"/>
  <c r="E95" i="51"/>
  <c r="F95" i="51"/>
  <c r="G95" i="51"/>
  <c r="H95" i="51"/>
  <c r="I95" i="51"/>
  <c r="J95" i="51"/>
  <c r="K95" i="51"/>
  <c r="L95" i="51"/>
  <c r="M95" i="51"/>
  <c r="A96" i="51"/>
  <c r="B96" i="51"/>
  <c r="C96" i="51"/>
  <c r="D96" i="51"/>
  <c r="E96" i="51"/>
  <c r="F96" i="51"/>
  <c r="G96" i="51"/>
  <c r="H96" i="51"/>
  <c r="I96" i="51"/>
  <c r="J96" i="51"/>
  <c r="K96" i="51"/>
  <c r="L96" i="51"/>
  <c r="M96" i="51"/>
  <c r="A97" i="51"/>
  <c r="B97" i="51"/>
  <c r="C97" i="51"/>
  <c r="D97" i="51"/>
  <c r="E97" i="51"/>
  <c r="F97" i="51"/>
  <c r="G97" i="51"/>
  <c r="H97" i="51"/>
  <c r="I97" i="51"/>
  <c r="J97" i="51"/>
  <c r="K97" i="51"/>
  <c r="L97" i="51"/>
  <c r="M97" i="51"/>
  <c r="A98" i="51"/>
  <c r="B98" i="51"/>
  <c r="C98" i="51"/>
  <c r="D98" i="51"/>
  <c r="E98" i="51"/>
  <c r="F98" i="51"/>
  <c r="G98" i="51"/>
  <c r="H98" i="51"/>
  <c r="I98" i="51"/>
  <c r="J98" i="51"/>
  <c r="K98" i="51"/>
  <c r="L98" i="51"/>
  <c r="M98" i="51"/>
  <c r="A99" i="51"/>
  <c r="B99" i="51"/>
  <c r="C99" i="51"/>
  <c r="D99" i="51"/>
  <c r="E99" i="51"/>
  <c r="F99" i="51"/>
  <c r="G99" i="51"/>
  <c r="H99" i="51"/>
  <c r="I99" i="51"/>
  <c r="J99" i="51"/>
  <c r="K99" i="51"/>
  <c r="L99" i="51"/>
  <c r="M99" i="51"/>
  <c r="A100" i="51"/>
  <c r="B100" i="51"/>
  <c r="C100" i="51"/>
  <c r="D100" i="51"/>
  <c r="E100" i="51"/>
  <c r="F100" i="51"/>
  <c r="G100" i="51"/>
  <c r="H100" i="51"/>
  <c r="I100" i="51"/>
  <c r="J100" i="51"/>
  <c r="K100" i="51"/>
  <c r="L100" i="51"/>
  <c r="M100" i="51"/>
  <c r="E102" i="51"/>
  <c r="E103" i="51"/>
  <c r="L103" i="51"/>
  <c r="E104" i="51"/>
  <c r="F104" i="51"/>
  <c r="L104" i="51"/>
  <c r="E105" i="51"/>
  <c r="F105" i="51"/>
  <c r="L105" i="51"/>
  <c r="E106" i="51"/>
  <c r="F106" i="51"/>
  <c r="L106" i="51"/>
  <c r="A109" i="51"/>
  <c r="B109" i="51"/>
  <c r="C109" i="51"/>
  <c r="D109" i="51"/>
  <c r="E109" i="51"/>
  <c r="F109" i="51"/>
  <c r="G109" i="51"/>
  <c r="H109" i="51"/>
  <c r="A110" i="51"/>
  <c r="B110" i="51"/>
  <c r="C110" i="51"/>
  <c r="D110" i="51"/>
  <c r="E110" i="51"/>
  <c r="F110" i="51"/>
  <c r="G110" i="51"/>
  <c r="H110" i="51"/>
  <c r="I110" i="51"/>
  <c r="J110" i="51"/>
  <c r="K110" i="51"/>
  <c r="L110" i="51"/>
  <c r="M110" i="51"/>
  <c r="A111" i="51"/>
  <c r="B111" i="51"/>
  <c r="C111" i="51"/>
  <c r="D111" i="51"/>
  <c r="E111" i="51"/>
  <c r="F111" i="51"/>
  <c r="G111" i="51"/>
  <c r="H111" i="51"/>
  <c r="I111" i="51"/>
  <c r="J111" i="51"/>
  <c r="K111" i="51"/>
  <c r="L111" i="51"/>
  <c r="M111" i="51"/>
  <c r="A112" i="51"/>
  <c r="B112" i="51"/>
  <c r="C112" i="51"/>
  <c r="D112" i="51"/>
  <c r="E112" i="51"/>
  <c r="F112" i="51"/>
  <c r="G112" i="51"/>
  <c r="H112" i="51"/>
  <c r="I112" i="51"/>
  <c r="J112" i="51"/>
  <c r="K112" i="51"/>
  <c r="L112" i="51"/>
  <c r="M112" i="51"/>
  <c r="A113" i="51"/>
  <c r="B113" i="51"/>
  <c r="C113" i="51"/>
  <c r="D113" i="51"/>
  <c r="E113" i="51"/>
  <c r="F113" i="51"/>
  <c r="G113" i="51"/>
  <c r="H113" i="51"/>
  <c r="I113" i="51"/>
  <c r="J113" i="51"/>
  <c r="K113" i="51"/>
  <c r="L113" i="51"/>
  <c r="M113" i="51"/>
  <c r="A114" i="51"/>
  <c r="B114" i="51"/>
  <c r="C114" i="51"/>
  <c r="D114" i="51"/>
  <c r="E114" i="51"/>
  <c r="F114" i="51"/>
  <c r="G114" i="51"/>
  <c r="H114" i="51"/>
  <c r="I114" i="51"/>
  <c r="J114" i="51"/>
  <c r="K114" i="51"/>
  <c r="L114" i="51"/>
  <c r="M114" i="51"/>
  <c r="T114" i="51"/>
  <c r="A115" i="51"/>
  <c r="B115" i="51"/>
  <c r="C115" i="51"/>
  <c r="D115" i="51"/>
  <c r="E115" i="51"/>
  <c r="F115" i="51"/>
  <c r="G115" i="51"/>
  <c r="H115" i="51"/>
  <c r="I115" i="51"/>
  <c r="J115" i="51"/>
  <c r="K115" i="51"/>
  <c r="L115" i="51"/>
  <c r="M115" i="51"/>
  <c r="A116" i="51"/>
  <c r="B116" i="51"/>
  <c r="C116" i="51"/>
  <c r="D116" i="51"/>
  <c r="E116" i="51"/>
  <c r="F116" i="51"/>
  <c r="G116" i="51"/>
  <c r="H116" i="51"/>
  <c r="I116" i="51"/>
  <c r="J116" i="51"/>
  <c r="K116" i="51"/>
  <c r="L116" i="51"/>
  <c r="M116" i="51"/>
  <c r="A117" i="51"/>
  <c r="B117" i="51"/>
  <c r="C117" i="51"/>
  <c r="D117" i="51"/>
  <c r="E117" i="51"/>
  <c r="F117" i="51"/>
  <c r="G117" i="51"/>
  <c r="H117" i="51"/>
  <c r="I117" i="51"/>
  <c r="J117" i="51"/>
  <c r="K117" i="51"/>
  <c r="L117" i="51"/>
  <c r="M117" i="51"/>
  <c r="A118" i="51"/>
  <c r="B118" i="51"/>
  <c r="C118" i="51"/>
  <c r="D118" i="51"/>
  <c r="E118" i="51"/>
  <c r="F118" i="51"/>
  <c r="G118" i="51"/>
  <c r="H118" i="51"/>
  <c r="I118" i="51"/>
  <c r="J118" i="51"/>
  <c r="K118" i="51"/>
  <c r="L118" i="51"/>
  <c r="M118" i="51"/>
  <c r="A119" i="51"/>
  <c r="B119" i="51"/>
  <c r="C119" i="51"/>
  <c r="D119" i="51"/>
  <c r="E119" i="51"/>
  <c r="F119" i="51"/>
  <c r="G119" i="51"/>
  <c r="H119" i="51"/>
  <c r="I119" i="51"/>
  <c r="J119" i="51"/>
  <c r="K119" i="51"/>
  <c r="L119" i="51"/>
  <c r="M119" i="51"/>
  <c r="A120" i="51"/>
  <c r="B120" i="51"/>
  <c r="C120" i="51"/>
  <c r="D120" i="51"/>
  <c r="E120" i="51"/>
  <c r="F120" i="51"/>
  <c r="G120" i="51"/>
  <c r="H120" i="51"/>
  <c r="I120" i="51"/>
  <c r="J120" i="51"/>
  <c r="K120" i="51"/>
  <c r="L120" i="51"/>
  <c r="M120" i="51"/>
  <c r="A121" i="51"/>
  <c r="B121" i="51"/>
  <c r="C121" i="51"/>
  <c r="D121" i="51"/>
  <c r="E121" i="51"/>
  <c r="F121" i="51"/>
  <c r="G121" i="51"/>
  <c r="H121" i="51"/>
  <c r="I121" i="51"/>
  <c r="J121" i="51"/>
  <c r="K121" i="51"/>
  <c r="L121" i="51"/>
  <c r="M121" i="51"/>
  <c r="A122" i="51"/>
  <c r="B122" i="51"/>
  <c r="C122" i="51"/>
  <c r="D122" i="51"/>
  <c r="E122" i="51"/>
  <c r="F122" i="51"/>
  <c r="G122" i="51"/>
  <c r="H122" i="51"/>
  <c r="I122" i="51"/>
  <c r="J122" i="51"/>
  <c r="K122" i="51"/>
  <c r="L122" i="51"/>
  <c r="M122" i="51"/>
  <c r="A123" i="51"/>
  <c r="B123" i="51"/>
  <c r="C123" i="51"/>
  <c r="D123" i="51"/>
  <c r="E123" i="51"/>
  <c r="F123" i="51"/>
  <c r="G123" i="51"/>
  <c r="H123" i="51"/>
  <c r="I123" i="51"/>
  <c r="J123" i="51"/>
  <c r="K123" i="51"/>
  <c r="L123" i="51"/>
  <c r="M123" i="51"/>
  <c r="A124" i="51"/>
  <c r="B124" i="51"/>
  <c r="C124" i="51"/>
  <c r="D124" i="51"/>
  <c r="E124" i="51"/>
  <c r="F124" i="51"/>
  <c r="G124" i="51"/>
  <c r="H124" i="51"/>
  <c r="I124" i="51"/>
  <c r="J124" i="51"/>
  <c r="K124" i="51"/>
  <c r="L124" i="51"/>
  <c r="M124" i="51"/>
  <c r="A125" i="51"/>
  <c r="B125" i="51"/>
  <c r="C125" i="51"/>
  <c r="D125" i="51"/>
  <c r="E125" i="51"/>
  <c r="F125" i="51"/>
  <c r="G125" i="51"/>
  <c r="H125" i="51"/>
  <c r="I125" i="51"/>
  <c r="J125" i="51"/>
  <c r="K125" i="51"/>
  <c r="L125" i="51"/>
  <c r="M125" i="51"/>
  <c r="A126" i="51"/>
  <c r="B126" i="51"/>
  <c r="C126" i="51"/>
  <c r="D126" i="51"/>
  <c r="E126" i="51"/>
  <c r="F126" i="51"/>
  <c r="G126" i="51"/>
  <c r="H126" i="51"/>
  <c r="I126" i="51"/>
  <c r="J126" i="51"/>
  <c r="K126" i="51"/>
  <c r="L126" i="51"/>
  <c r="M126" i="51"/>
  <c r="E128" i="51"/>
  <c r="E129" i="51"/>
  <c r="L129" i="51"/>
  <c r="E130" i="51"/>
  <c r="F130" i="51"/>
  <c r="L130" i="51"/>
  <c r="E131" i="51"/>
  <c r="F131" i="51"/>
  <c r="L131" i="51"/>
  <c r="E132" i="51"/>
  <c r="F132" i="51"/>
  <c r="L132" i="51"/>
  <c r="A135" i="51"/>
  <c r="B135" i="51"/>
  <c r="C135" i="51"/>
  <c r="D135" i="51"/>
  <c r="E135" i="51"/>
  <c r="F135" i="51"/>
  <c r="G135" i="51"/>
  <c r="H135" i="51"/>
  <c r="A136" i="51"/>
  <c r="B136" i="51"/>
  <c r="C136" i="51"/>
  <c r="D136" i="51"/>
  <c r="E136" i="51"/>
  <c r="F136" i="51"/>
  <c r="G136" i="51"/>
  <c r="H136" i="51"/>
  <c r="I136" i="51"/>
  <c r="J136" i="51"/>
  <c r="K136" i="51"/>
  <c r="L136" i="51"/>
  <c r="M136" i="51"/>
  <c r="T136" i="51"/>
  <c r="A137" i="51"/>
  <c r="B137" i="51"/>
  <c r="C137" i="51"/>
  <c r="D137" i="51"/>
  <c r="E137" i="51"/>
  <c r="F137" i="51"/>
  <c r="G137" i="51"/>
  <c r="H137" i="51"/>
  <c r="I137" i="51"/>
  <c r="J137" i="51"/>
  <c r="K137" i="51"/>
  <c r="L137" i="51"/>
  <c r="M137" i="51"/>
  <c r="A138" i="51"/>
  <c r="B138" i="51"/>
  <c r="C138" i="51"/>
  <c r="D138" i="51"/>
  <c r="E138" i="51"/>
  <c r="F138" i="51"/>
  <c r="G138" i="51"/>
  <c r="H138" i="51"/>
  <c r="I138" i="51"/>
  <c r="J138" i="51"/>
  <c r="K138" i="51"/>
  <c r="L138" i="51"/>
  <c r="M138" i="51"/>
  <c r="A139" i="51"/>
  <c r="B139" i="51"/>
  <c r="C139" i="51"/>
  <c r="D139" i="51"/>
  <c r="E139" i="51"/>
  <c r="F139" i="51"/>
  <c r="G139" i="51"/>
  <c r="H139" i="51"/>
  <c r="I139" i="51"/>
  <c r="J139" i="51"/>
  <c r="K139" i="51"/>
  <c r="L139" i="51"/>
  <c r="M139" i="51"/>
  <c r="A140" i="51"/>
  <c r="B140" i="51"/>
  <c r="C140" i="51"/>
  <c r="D140" i="51"/>
  <c r="E140" i="51"/>
  <c r="F140" i="51"/>
  <c r="G140" i="51"/>
  <c r="H140" i="51"/>
  <c r="I140" i="51"/>
  <c r="J140" i="51"/>
  <c r="K140" i="51"/>
  <c r="L140" i="51"/>
  <c r="M140" i="51"/>
  <c r="A141" i="51"/>
  <c r="B141" i="51"/>
  <c r="C141" i="51"/>
  <c r="D141" i="51"/>
  <c r="E141" i="51"/>
  <c r="F141" i="51"/>
  <c r="G141" i="51"/>
  <c r="H141" i="51"/>
  <c r="I141" i="51"/>
  <c r="J141" i="51"/>
  <c r="K141" i="51"/>
  <c r="L141" i="51"/>
  <c r="M141" i="51"/>
  <c r="A142" i="51"/>
  <c r="B142" i="51"/>
  <c r="C142" i="51"/>
  <c r="D142" i="51"/>
  <c r="E142" i="51"/>
  <c r="F142" i="51"/>
  <c r="G142" i="51"/>
  <c r="H142" i="51"/>
  <c r="I142" i="51"/>
  <c r="J142" i="51"/>
  <c r="K142" i="51"/>
  <c r="L142" i="51"/>
  <c r="M142" i="51"/>
  <c r="A143" i="51"/>
  <c r="B143" i="51"/>
  <c r="C143" i="51"/>
  <c r="D143" i="51"/>
  <c r="E143" i="51"/>
  <c r="F143" i="51"/>
  <c r="G143" i="51"/>
  <c r="H143" i="51"/>
  <c r="I143" i="51"/>
  <c r="J143" i="51"/>
  <c r="K143" i="51"/>
  <c r="L143" i="51"/>
  <c r="M143" i="51"/>
  <c r="A144" i="51"/>
  <c r="B144" i="51"/>
  <c r="C144" i="51"/>
  <c r="D144" i="51"/>
  <c r="E144" i="51"/>
  <c r="F144" i="51"/>
  <c r="G144" i="51"/>
  <c r="H144" i="51"/>
  <c r="I144" i="51"/>
  <c r="J144" i="51"/>
  <c r="K144" i="51"/>
  <c r="L144" i="51"/>
  <c r="M144" i="51"/>
  <c r="A145" i="51"/>
  <c r="B145" i="51"/>
  <c r="C145" i="51"/>
  <c r="D145" i="51"/>
  <c r="E145" i="51"/>
  <c r="F145" i="51"/>
  <c r="G145" i="51"/>
  <c r="H145" i="51"/>
  <c r="I145" i="51"/>
  <c r="J145" i="51"/>
  <c r="K145" i="51"/>
  <c r="L145" i="51"/>
  <c r="M145" i="51"/>
  <c r="A146" i="51"/>
  <c r="B146" i="51"/>
  <c r="C146" i="51"/>
  <c r="D146" i="51"/>
  <c r="E146" i="51"/>
  <c r="F146" i="51"/>
  <c r="G146" i="51"/>
  <c r="H146" i="51"/>
  <c r="I146" i="51"/>
  <c r="J146" i="51"/>
  <c r="K146" i="51"/>
  <c r="L146" i="51"/>
  <c r="M146" i="51"/>
  <c r="A147" i="51"/>
  <c r="B147" i="51"/>
  <c r="C147" i="51"/>
  <c r="D147" i="51"/>
  <c r="E147" i="51"/>
  <c r="F147" i="51"/>
  <c r="G147" i="51"/>
  <c r="H147" i="51"/>
  <c r="I147" i="51"/>
  <c r="J147" i="51"/>
  <c r="K147" i="51"/>
  <c r="L147" i="51"/>
  <c r="M147" i="51"/>
  <c r="A148" i="51"/>
  <c r="B148" i="51"/>
  <c r="C148" i="51"/>
  <c r="D148" i="51"/>
  <c r="E148" i="51"/>
  <c r="F148" i="51"/>
  <c r="G148" i="51"/>
  <c r="H148" i="51"/>
  <c r="I148" i="51"/>
  <c r="J148" i="51"/>
  <c r="K148" i="51"/>
  <c r="L148" i="51"/>
  <c r="M148" i="51"/>
  <c r="A149" i="51"/>
  <c r="B149" i="51"/>
  <c r="C149" i="51"/>
  <c r="D149" i="51"/>
  <c r="E149" i="51"/>
  <c r="F149" i="51"/>
  <c r="G149" i="51"/>
  <c r="H149" i="51"/>
  <c r="I149" i="51"/>
  <c r="J149" i="51"/>
  <c r="K149" i="51"/>
  <c r="L149" i="51"/>
  <c r="M149" i="51"/>
  <c r="A150" i="51"/>
  <c r="B150" i="51"/>
  <c r="C150" i="51"/>
  <c r="D150" i="51"/>
  <c r="E150" i="51"/>
  <c r="F150" i="51"/>
  <c r="G150" i="51"/>
  <c r="H150" i="51"/>
  <c r="I150" i="51"/>
  <c r="J150" i="51"/>
  <c r="K150" i="51"/>
  <c r="L150" i="51"/>
  <c r="M150" i="51"/>
  <c r="A151" i="51"/>
  <c r="B151" i="51"/>
  <c r="C151" i="51"/>
  <c r="D151" i="51"/>
  <c r="E151" i="51"/>
  <c r="F151" i="51"/>
  <c r="G151" i="51"/>
  <c r="H151" i="51"/>
  <c r="I151" i="51"/>
  <c r="J151" i="51"/>
  <c r="K151" i="51"/>
  <c r="L151" i="51"/>
  <c r="M151" i="51"/>
  <c r="A152" i="51"/>
  <c r="B152" i="51"/>
  <c r="C152" i="51"/>
  <c r="D152" i="51"/>
  <c r="E152" i="51"/>
  <c r="F152" i="51"/>
  <c r="G152" i="51"/>
  <c r="H152" i="51"/>
  <c r="I152" i="51"/>
  <c r="J152" i="51"/>
  <c r="K152" i="51"/>
  <c r="L152" i="51"/>
  <c r="M152" i="51"/>
  <c r="E154" i="51"/>
  <c r="E155" i="51"/>
  <c r="L155" i="51"/>
  <c r="E156" i="51"/>
  <c r="F156" i="51"/>
  <c r="L156" i="51"/>
  <c r="E157" i="51"/>
  <c r="F157" i="51"/>
  <c r="L157" i="51"/>
  <c r="E158" i="51"/>
  <c r="F158" i="51"/>
  <c r="L158" i="51"/>
  <c r="T158" i="51"/>
  <c r="A161" i="51"/>
  <c r="B161" i="51"/>
  <c r="C161" i="51"/>
  <c r="D161" i="51"/>
  <c r="E161" i="51"/>
  <c r="F161" i="51"/>
  <c r="G161" i="51"/>
  <c r="H161" i="51"/>
  <c r="A162" i="51"/>
  <c r="B162" i="51"/>
  <c r="C162" i="51"/>
  <c r="D162" i="51"/>
  <c r="E162" i="51"/>
  <c r="F162" i="51"/>
  <c r="G162" i="51"/>
  <c r="H162" i="51"/>
  <c r="I162" i="51"/>
  <c r="J162" i="51"/>
  <c r="K162" i="51"/>
  <c r="L162" i="51"/>
  <c r="M162" i="51"/>
  <c r="A163" i="51"/>
  <c r="B163" i="51"/>
  <c r="C163" i="51"/>
  <c r="D163" i="51"/>
  <c r="E163" i="51"/>
  <c r="F163" i="51"/>
  <c r="G163" i="51"/>
  <c r="H163" i="51"/>
  <c r="I163" i="51"/>
  <c r="J163" i="51"/>
  <c r="K163" i="51"/>
  <c r="L163" i="51"/>
  <c r="M163" i="51"/>
  <c r="A164" i="51"/>
  <c r="B164" i="51"/>
  <c r="C164" i="51"/>
  <c r="D164" i="51"/>
  <c r="E164" i="51"/>
  <c r="F164" i="51"/>
  <c r="G164" i="51"/>
  <c r="H164" i="51"/>
  <c r="I164" i="51"/>
  <c r="J164" i="51"/>
  <c r="K164" i="51"/>
  <c r="L164" i="51"/>
  <c r="M164" i="51"/>
  <c r="A165" i="51"/>
  <c r="B165" i="51"/>
  <c r="C165" i="51"/>
  <c r="D165" i="51"/>
  <c r="E165" i="51"/>
  <c r="F165" i="51"/>
  <c r="G165" i="51"/>
  <c r="H165" i="51"/>
  <c r="I165" i="51"/>
  <c r="J165" i="51"/>
  <c r="K165" i="51"/>
  <c r="L165" i="51"/>
  <c r="M165" i="51"/>
  <c r="A166" i="51"/>
  <c r="B166" i="51"/>
  <c r="C166" i="51"/>
  <c r="D166" i="51"/>
  <c r="E166" i="51"/>
  <c r="F166" i="51"/>
  <c r="G166" i="51"/>
  <c r="H166" i="51"/>
  <c r="I166" i="51"/>
  <c r="J166" i="51"/>
  <c r="K166" i="51"/>
  <c r="L166" i="51"/>
  <c r="M166" i="51"/>
  <c r="A167" i="51"/>
  <c r="B167" i="51"/>
  <c r="C167" i="51"/>
  <c r="D167" i="51"/>
  <c r="E167" i="51"/>
  <c r="F167" i="51"/>
  <c r="G167" i="51"/>
  <c r="H167" i="51"/>
  <c r="I167" i="51"/>
  <c r="J167" i="51"/>
  <c r="K167" i="51"/>
  <c r="L167" i="51"/>
  <c r="M167" i="51"/>
  <c r="A168" i="51"/>
  <c r="B168" i="51"/>
  <c r="C168" i="51"/>
  <c r="D168" i="51"/>
  <c r="E168" i="51"/>
  <c r="F168" i="51"/>
  <c r="G168" i="51"/>
  <c r="H168" i="51"/>
  <c r="I168" i="51"/>
  <c r="J168" i="51"/>
  <c r="K168" i="51"/>
  <c r="L168" i="51"/>
  <c r="M168" i="51"/>
  <c r="A169" i="51"/>
  <c r="B169" i="51"/>
  <c r="C169" i="51"/>
  <c r="D169" i="51"/>
  <c r="E169" i="51"/>
  <c r="F169" i="51"/>
  <c r="G169" i="51"/>
  <c r="H169" i="51"/>
  <c r="I169" i="51"/>
  <c r="J169" i="51"/>
  <c r="K169" i="51"/>
  <c r="L169" i="51"/>
  <c r="M169" i="51"/>
  <c r="A170" i="51"/>
  <c r="B170" i="51"/>
  <c r="C170" i="51"/>
  <c r="D170" i="51"/>
  <c r="E170" i="51"/>
  <c r="F170" i="51"/>
  <c r="G170" i="51"/>
  <c r="H170" i="51"/>
  <c r="I170" i="51"/>
  <c r="J170" i="51"/>
  <c r="K170" i="51"/>
  <c r="L170" i="51"/>
  <c r="M170" i="51"/>
  <c r="A171" i="51"/>
  <c r="B171" i="51"/>
  <c r="C171" i="51"/>
  <c r="D171" i="51"/>
  <c r="E171" i="51"/>
  <c r="F171" i="51"/>
  <c r="G171" i="51"/>
  <c r="H171" i="51"/>
  <c r="I171" i="51"/>
  <c r="J171" i="51"/>
  <c r="K171" i="51"/>
  <c r="L171" i="51"/>
  <c r="M171" i="51"/>
  <c r="A172" i="51"/>
  <c r="B172" i="51"/>
  <c r="C172" i="51"/>
  <c r="D172" i="51"/>
  <c r="E172" i="51"/>
  <c r="F172" i="51"/>
  <c r="G172" i="51"/>
  <c r="H172" i="51"/>
  <c r="I172" i="51"/>
  <c r="J172" i="51"/>
  <c r="K172" i="51"/>
  <c r="L172" i="51"/>
  <c r="M172" i="51"/>
  <c r="A173" i="51"/>
  <c r="B173" i="51"/>
  <c r="C173" i="51"/>
  <c r="D173" i="51"/>
  <c r="E173" i="51"/>
  <c r="F173" i="51"/>
  <c r="G173" i="51"/>
  <c r="H173" i="51"/>
  <c r="I173" i="51"/>
  <c r="J173" i="51"/>
  <c r="K173" i="51"/>
  <c r="L173" i="51"/>
  <c r="M173" i="51"/>
  <c r="A174" i="51"/>
  <c r="B174" i="51"/>
  <c r="C174" i="51"/>
  <c r="D174" i="51"/>
  <c r="E174" i="51"/>
  <c r="F174" i="51"/>
  <c r="G174" i="51"/>
  <c r="H174" i="51"/>
  <c r="I174" i="51"/>
  <c r="J174" i="51"/>
  <c r="K174" i="51"/>
  <c r="L174" i="51"/>
  <c r="M174" i="51"/>
  <c r="A175" i="51"/>
  <c r="B175" i="51"/>
  <c r="C175" i="51"/>
  <c r="D175" i="51"/>
  <c r="E175" i="51"/>
  <c r="F175" i="51"/>
  <c r="G175" i="51"/>
  <c r="H175" i="51"/>
  <c r="I175" i="51"/>
  <c r="J175" i="51"/>
  <c r="K175" i="51"/>
  <c r="L175" i="51"/>
  <c r="M175" i="51"/>
  <c r="A176" i="51"/>
  <c r="B176" i="51"/>
  <c r="C176" i="51"/>
  <c r="D176" i="51"/>
  <c r="E176" i="51"/>
  <c r="F176" i="51"/>
  <c r="G176" i="51"/>
  <c r="H176" i="51"/>
  <c r="I176" i="51"/>
  <c r="J176" i="51"/>
  <c r="K176" i="51"/>
  <c r="L176" i="51"/>
  <c r="M176" i="51"/>
  <c r="A177" i="51"/>
  <c r="B177" i="51"/>
  <c r="C177" i="51"/>
  <c r="D177" i="51"/>
  <c r="E177" i="51"/>
  <c r="F177" i="51"/>
  <c r="G177" i="51"/>
  <c r="H177" i="51"/>
  <c r="I177" i="51"/>
  <c r="J177" i="51"/>
  <c r="K177" i="51"/>
  <c r="L177" i="51"/>
  <c r="M177" i="51"/>
  <c r="A178" i="51"/>
  <c r="B178" i="51"/>
  <c r="C178" i="51"/>
  <c r="D178" i="51"/>
  <c r="E178" i="51"/>
  <c r="F178" i="51"/>
  <c r="G178" i="51"/>
  <c r="H178" i="51"/>
  <c r="I178" i="51"/>
  <c r="J178" i="51"/>
  <c r="K178" i="51"/>
  <c r="L178" i="51"/>
  <c r="M178" i="51"/>
  <c r="E180" i="51"/>
  <c r="E181" i="51"/>
  <c r="L181" i="51"/>
  <c r="E182" i="51"/>
  <c r="F182" i="51"/>
  <c r="L182" i="51"/>
  <c r="E183" i="51"/>
  <c r="F183" i="51"/>
  <c r="L183" i="51"/>
  <c r="E184" i="51"/>
  <c r="F184" i="51"/>
  <c r="L184" i="51"/>
  <c r="A187" i="51"/>
  <c r="B187" i="51"/>
  <c r="C187" i="51"/>
  <c r="D187" i="51"/>
  <c r="E187" i="51"/>
  <c r="F187" i="51"/>
  <c r="G187" i="51"/>
  <c r="H187" i="51"/>
  <c r="A188" i="51"/>
  <c r="B188" i="51"/>
  <c r="C188" i="51"/>
  <c r="D188" i="51"/>
  <c r="E188" i="51"/>
  <c r="F188" i="51"/>
  <c r="G188" i="51"/>
  <c r="H188" i="51"/>
  <c r="I188" i="51"/>
  <c r="J188" i="51"/>
  <c r="K188" i="51"/>
  <c r="L188" i="51"/>
  <c r="M188" i="51"/>
  <c r="A189" i="51"/>
  <c r="B189" i="51"/>
  <c r="C189" i="51"/>
  <c r="D189" i="51"/>
  <c r="E189" i="51"/>
  <c r="F189" i="51"/>
  <c r="G189" i="51"/>
  <c r="H189" i="51"/>
  <c r="I189" i="51"/>
  <c r="J189" i="51"/>
  <c r="K189" i="51"/>
  <c r="L189" i="51"/>
  <c r="M189" i="51"/>
  <c r="A190" i="51"/>
  <c r="B190" i="51"/>
  <c r="C190" i="51"/>
  <c r="D190" i="51"/>
  <c r="E190" i="51"/>
  <c r="F190" i="51"/>
  <c r="G190" i="51"/>
  <c r="H190" i="51"/>
  <c r="I190" i="51"/>
  <c r="J190" i="51"/>
  <c r="K190" i="51"/>
  <c r="L190" i="51"/>
  <c r="M190" i="51"/>
  <c r="A191" i="51"/>
  <c r="B191" i="51"/>
  <c r="C191" i="51"/>
  <c r="D191" i="51"/>
  <c r="E191" i="51"/>
  <c r="F191" i="51"/>
  <c r="G191" i="51"/>
  <c r="H191" i="51"/>
  <c r="I191" i="51"/>
  <c r="J191" i="51"/>
  <c r="K191" i="51"/>
  <c r="L191" i="51"/>
  <c r="M191" i="51"/>
  <c r="A192" i="51"/>
  <c r="B192" i="51"/>
  <c r="C192" i="51"/>
  <c r="D192" i="51"/>
  <c r="E192" i="51"/>
  <c r="F192" i="51"/>
  <c r="G192" i="51"/>
  <c r="H192" i="51"/>
  <c r="I192" i="51"/>
  <c r="J192" i="51"/>
  <c r="K192" i="51"/>
  <c r="L192" i="51"/>
  <c r="M192" i="51"/>
  <c r="A193" i="51"/>
  <c r="B193" i="51"/>
  <c r="C193" i="51"/>
  <c r="D193" i="51"/>
  <c r="E193" i="51"/>
  <c r="F193" i="51"/>
  <c r="G193" i="51"/>
  <c r="H193" i="51"/>
  <c r="I193" i="51"/>
  <c r="J193" i="51"/>
  <c r="K193" i="51"/>
  <c r="L193" i="51"/>
  <c r="M193" i="51"/>
  <c r="A194" i="51"/>
  <c r="B194" i="51"/>
  <c r="C194" i="51"/>
  <c r="D194" i="51"/>
  <c r="E194" i="51"/>
  <c r="F194" i="51"/>
  <c r="G194" i="51"/>
  <c r="H194" i="51"/>
  <c r="I194" i="51"/>
  <c r="J194" i="51"/>
  <c r="K194" i="51"/>
  <c r="L194" i="51"/>
  <c r="M194" i="51"/>
  <c r="A195" i="51"/>
  <c r="B195" i="51"/>
  <c r="C195" i="51"/>
  <c r="D195" i="51"/>
  <c r="E195" i="51"/>
  <c r="F195" i="51"/>
  <c r="G195" i="51"/>
  <c r="H195" i="51"/>
  <c r="I195" i="51"/>
  <c r="J195" i="51"/>
  <c r="K195" i="51"/>
  <c r="L195" i="51"/>
  <c r="M195" i="51"/>
  <c r="A196" i="51"/>
  <c r="B196" i="51"/>
  <c r="C196" i="51"/>
  <c r="D196" i="51"/>
  <c r="E196" i="51"/>
  <c r="F196" i="51"/>
  <c r="G196" i="51"/>
  <c r="H196" i="51"/>
  <c r="I196" i="51"/>
  <c r="J196" i="51"/>
  <c r="K196" i="51"/>
  <c r="L196" i="51"/>
  <c r="M196" i="51"/>
  <c r="A197" i="51"/>
  <c r="B197" i="51"/>
  <c r="C197" i="51"/>
  <c r="D197" i="51"/>
  <c r="E197" i="51"/>
  <c r="F197" i="51"/>
  <c r="G197" i="51"/>
  <c r="H197" i="51"/>
  <c r="I197" i="51"/>
  <c r="J197" i="51"/>
  <c r="K197" i="51"/>
  <c r="L197" i="51"/>
  <c r="M197" i="51"/>
  <c r="A198" i="51"/>
  <c r="B198" i="51"/>
  <c r="C198" i="51"/>
  <c r="D198" i="51"/>
  <c r="E198" i="51"/>
  <c r="F198" i="51"/>
  <c r="G198" i="51"/>
  <c r="H198" i="51"/>
  <c r="I198" i="51"/>
  <c r="J198" i="51"/>
  <c r="K198" i="51"/>
  <c r="L198" i="51"/>
  <c r="M198" i="51"/>
  <c r="A199" i="51"/>
  <c r="B199" i="51"/>
  <c r="C199" i="51"/>
  <c r="D199" i="51"/>
  <c r="E199" i="51"/>
  <c r="F199" i="51"/>
  <c r="G199" i="51"/>
  <c r="H199" i="51"/>
  <c r="I199" i="51"/>
  <c r="J199" i="51"/>
  <c r="K199" i="51"/>
  <c r="L199" i="51"/>
  <c r="M199" i="51"/>
  <c r="A200" i="51"/>
  <c r="B200" i="51"/>
  <c r="C200" i="51"/>
  <c r="D200" i="51"/>
  <c r="E200" i="51"/>
  <c r="F200" i="51"/>
  <c r="G200" i="51"/>
  <c r="H200" i="51"/>
  <c r="I200" i="51"/>
  <c r="J200" i="51"/>
  <c r="K200" i="51"/>
  <c r="L200" i="51"/>
  <c r="M200" i="51"/>
  <c r="A201" i="51"/>
  <c r="B201" i="51"/>
  <c r="C201" i="51"/>
  <c r="D201" i="51"/>
  <c r="E201" i="51"/>
  <c r="F201" i="51"/>
  <c r="G201" i="51"/>
  <c r="H201" i="51"/>
  <c r="I201" i="51"/>
  <c r="J201" i="51"/>
  <c r="K201" i="51"/>
  <c r="L201" i="51"/>
  <c r="M201" i="51"/>
  <c r="A202" i="51"/>
  <c r="B202" i="51"/>
  <c r="C202" i="51"/>
  <c r="D202" i="51"/>
  <c r="E202" i="51"/>
  <c r="F202" i="51"/>
  <c r="G202" i="51"/>
  <c r="H202" i="51"/>
  <c r="I202" i="51"/>
  <c r="J202" i="51"/>
  <c r="K202" i="51"/>
  <c r="L202" i="51"/>
  <c r="M202" i="51"/>
  <c r="A203" i="51"/>
  <c r="B203" i="51"/>
  <c r="C203" i="51"/>
  <c r="D203" i="51"/>
  <c r="E203" i="51"/>
  <c r="F203" i="51"/>
  <c r="G203" i="51"/>
  <c r="H203" i="51"/>
  <c r="I203" i="51"/>
  <c r="J203" i="51"/>
  <c r="K203" i="51"/>
  <c r="L203" i="51"/>
  <c r="M203" i="51"/>
  <c r="A204" i="51"/>
  <c r="B204" i="51"/>
  <c r="C204" i="51"/>
  <c r="D204" i="51"/>
  <c r="E204" i="51"/>
  <c r="F204" i="51"/>
  <c r="G204" i="51"/>
  <c r="H204" i="51"/>
  <c r="I204" i="51"/>
  <c r="J204" i="51"/>
  <c r="K204" i="51"/>
  <c r="L204" i="51"/>
  <c r="M204" i="51"/>
  <c r="E206" i="51"/>
  <c r="E207" i="51"/>
  <c r="L207" i="51"/>
  <c r="E208" i="51"/>
  <c r="F208" i="51"/>
  <c r="L208" i="51"/>
  <c r="E209" i="51"/>
  <c r="F209" i="51"/>
  <c r="L209" i="51"/>
  <c r="E210" i="51"/>
  <c r="F210" i="51"/>
  <c r="L210" i="51"/>
  <c r="D7" i="46"/>
  <c r="B8" i="46"/>
  <c r="C9" i="46"/>
  <c r="B14" i="46"/>
  <c r="C14" i="46"/>
  <c r="D14" i="46"/>
  <c r="E14" i="46"/>
  <c r="F14" i="46"/>
  <c r="G14" i="46"/>
  <c r="H14" i="46"/>
  <c r="J14" i="46"/>
  <c r="K14" i="46"/>
  <c r="L14" i="46"/>
  <c r="M14" i="46"/>
  <c r="N14" i="46"/>
  <c r="B15" i="46"/>
  <c r="C15" i="46"/>
  <c r="D15" i="46"/>
  <c r="E15" i="46"/>
  <c r="F15" i="46"/>
  <c r="G15" i="46"/>
  <c r="H15" i="46"/>
  <c r="J15" i="46"/>
  <c r="K15" i="46"/>
  <c r="L15" i="46"/>
  <c r="M15" i="46"/>
  <c r="N15" i="46"/>
  <c r="B16" i="46"/>
  <c r="C16" i="46"/>
  <c r="D16" i="46"/>
  <c r="E16" i="46"/>
  <c r="F16" i="46"/>
  <c r="G16" i="46"/>
  <c r="H16" i="46"/>
  <c r="J16" i="46"/>
  <c r="K16" i="46"/>
  <c r="L16" i="46"/>
  <c r="M16" i="46"/>
  <c r="N16" i="46"/>
  <c r="B17" i="46"/>
  <c r="C17" i="46"/>
  <c r="D17" i="46"/>
  <c r="E17" i="46"/>
  <c r="F17" i="46"/>
  <c r="G17" i="46"/>
  <c r="H17" i="46"/>
  <c r="J17" i="46"/>
  <c r="K17" i="46"/>
  <c r="L17" i="46"/>
  <c r="M17" i="46"/>
  <c r="N17" i="46"/>
  <c r="B18" i="46"/>
  <c r="C18" i="46"/>
  <c r="D18" i="46"/>
  <c r="E18" i="46"/>
  <c r="F18" i="46"/>
  <c r="G18" i="46"/>
  <c r="H18" i="46"/>
  <c r="J18" i="46"/>
  <c r="K18" i="46"/>
  <c r="L18" i="46"/>
  <c r="M18" i="46"/>
  <c r="N18" i="46"/>
  <c r="B19" i="46"/>
  <c r="C19" i="46"/>
  <c r="D19" i="46"/>
  <c r="E19" i="46"/>
  <c r="F19" i="46"/>
  <c r="G19" i="46"/>
  <c r="H19" i="46"/>
  <c r="J19" i="46"/>
  <c r="K19" i="46"/>
  <c r="L19" i="46"/>
  <c r="M19" i="46"/>
  <c r="N19" i="46"/>
  <c r="B20" i="46"/>
  <c r="C20" i="46"/>
  <c r="D20" i="46"/>
  <c r="E20" i="46"/>
  <c r="F20" i="46"/>
  <c r="G20" i="46"/>
  <c r="H20" i="46"/>
  <c r="J20" i="46"/>
  <c r="K20" i="46"/>
  <c r="L20" i="46"/>
  <c r="M20" i="46"/>
  <c r="N20" i="46"/>
  <c r="B21" i="46"/>
  <c r="C21" i="46"/>
  <c r="D21" i="46"/>
  <c r="E21" i="46"/>
  <c r="F21" i="46"/>
  <c r="G21" i="46"/>
  <c r="H21" i="46"/>
  <c r="J21" i="46"/>
  <c r="K21" i="46"/>
  <c r="L21" i="46"/>
  <c r="M21" i="46"/>
  <c r="N21" i="46"/>
  <c r="B22" i="46"/>
  <c r="C22" i="46"/>
  <c r="D22" i="46"/>
  <c r="E22" i="46"/>
  <c r="F22" i="46"/>
  <c r="G22" i="46"/>
  <c r="H22" i="46"/>
  <c r="J22" i="46"/>
  <c r="K22" i="46"/>
  <c r="L22" i="46"/>
  <c r="M22" i="46"/>
  <c r="N22" i="46"/>
  <c r="B23" i="46"/>
  <c r="C23" i="46"/>
  <c r="D23" i="46"/>
  <c r="E23" i="46"/>
  <c r="F23" i="46"/>
  <c r="G23" i="46"/>
  <c r="H23" i="46"/>
  <c r="J23" i="46"/>
  <c r="K23" i="46"/>
  <c r="L23" i="46"/>
  <c r="M23" i="46"/>
  <c r="N23" i="46"/>
  <c r="B24" i="46"/>
  <c r="C24" i="46"/>
  <c r="D24" i="46"/>
  <c r="E24" i="46"/>
  <c r="F24" i="46"/>
  <c r="G24" i="46"/>
  <c r="H24" i="46"/>
  <c r="J24" i="46"/>
  <c r="K24" i="46"/>
  <c r="L24" i="46"/>
  <c r="M24" i="46"/>
  <c r="N24" i="46"/>
  <c r="B25" i="46"/>
  <c r="C25" i="46"/>
  <c r="D25" i="46"/>
  <c r="E25" i="46"/>
  <c r="F25" i="46"/>
  <c r="G25" i="46"/>
  <c r="H25" i="46"/>
  <c r="J25" i="46"/>
  <c r="K25" i="46"/>
  <c r="L25" i="46"/>
  <c r="M25" i="46"/>
  <c r="N25" i="46"/>
  <c r="B26" i="46"/>
  <c r="C26" i="46"/>
  <c r="D26" i="46"/>
  <c r="E26" i="46"/>
  <c r="F26" i="46"/>
  <c r="G26" i="46"/>
  <c r="H26" i="46"/>
  <c r="J26" i="46"/>
  <c r="K26" i="46"/>
  <c r="L26" i="46"/>
  <c r="M26" i="46"/>
  <c r="N26" i="46"/>
  <c r="B27" i="46"/>
  <c r="C27" i="46"/>
  <c r="D27" i="46"/>
  <c r="E27" i="46"/>
  <c r="F27" i="46"/>
  <c r="G27" i="46"/>
  <c r="H27" i="46"/>
  <c r="J27" i="46"/>
  <c r="K27" i="46"/>
  <c r="L27" i="46"/>
  <c r="M27" i="46"/>
  <c r="N27" i="46"/>
  <c r="B28" i="46"/>
  <c r="C28" i="46"/>
  <c r="D28" i="46"/>
  <c r="E28" i="46"/>
  <c r="F28" i="46"/>
  <c r="G28" i="46"/>
  <c r="H28" i="46"/>
  <c r="J28" i="46"/>
  <c r="K28" i="46"/>
  <c r="L28" i="46"/>
  <c r="M28" i="46"/>
  <c r="N28" i="46"/>
  <c r="B29" i="46"/>
  <c r="C29" i="46"/>
  <c r="D29" i="46"/>
  <c r="E29" i="46"/>
  <c r="F29" i="46"/>
  <c r="G29" i="46"/>
  <c r="H29" i="46"/>
  <c r="J29" i="46"/>
  <c r="K29" i="46"/>
  <c r="L29" i="46"/>
  <c r="M29" i="46"/>
  <c r="N29" i="46"/>
  <c r="B30" i="46"/>
  <c r="C30" i="46"/>
  <c r="D30" i="46"/>
  <c r="E30" i="46"/>
  <c r="F30" i="46"/>
  <c r="G30" i="46"/>
  <c r="H30" i="46"/>
  <c r="J30" i="46"/>
  <c r="K30" i="46"/>
  <c r="L30" i="46"/>
  <c r="M30" i="46"/>
  <c r="N30" i="46"/>
  <c r="D39" i="46"/>
  <c r="B40" i="46"/>
  <c r="C41" i="46"/>
  <c r="B46" i="46"/>
  <c r="C46" i="46"/>
  <c r="D46" i="46"/>
  <c r="E46" i="46"/>
  <c r="F46" i="46"/>
  <c r="G46" i="46"/>
  <c r="H46" i="46"/>
  <c r="J46" i="46"/>
  <c r="K46" i="46"/>
  <c r="L46" i="46"/>
  <c r="M46" i="46"/>
  <c r="N46" i="46"/>
  <c r="B47" i="46"/>
  <c r="C47" i="46"/>
  <c r="D47" i="46"/>
  <c r="E47" i="46"/>
  <c r="F47" i="46"/>
  <c r="G47" i="46"/>
  <c r="H47" i="46"/>
  <c r="J47" i="46"/>
  <c r="K47" i="46"/>
  <c r="L47" i="46"/>
  <c r="M47" i="46"/>
  <c r="N47" i="46"/>
  <c r="B48" i="46"/>
  <c r="C48" i="46"/>
  <c r="D48" i="46"/>
  <c r="E48" i="46"/>
  <c r="F48" i="46"/>
  <c r="G48" i="46"/>
  <c r="H48" i="46"/>
  <c r="J48" i="46"/>
  <c r="K48" i="46"/>
  <c r="L48" i="46"/>
  <c r="M48" i="46"/>
  <c r="N48" i="46"/>
  <c r="B49" i="46"/>
  <c r="C49" i="46"/>
  <c r="D49" i="46"/>
  <c r="E49" i="46"/>
  <c r="F49" i="46"/>
  <c r="G49" i="46"/>
  <c r="H49" i="46"/>
  <c r="J49" i="46"/>
  <c r="K49" i="46"/>
  <c r="L49" i="46"/>
  <c r="M49" i="46"/>
  <c r="N49" i="46"/>
  <c r="B50" i="46"/>
  <c r="C50" i="46"/>
  <c r="D50" i="46"/>
  <c r="E50" i="46"/>
  <c r="F50" i="46"/>
  <c r="G50" i="46"/>
  <c r="H50" i="46"/>
  <c r="J50" i="46"/>
  <c r="K50" i="46"/>
  <c r="L50" i="46"/>
  <c r="M50" i="46"/>
  <c r="N50" i="46"/>
  <c r="B51" i="46"/>
  <c r="C51" i="46"/>
  <c r="D51" i="46"/>
  <c r="E51" i="46"/>
  <c r="F51" i="46"/>
  <c r="G51" i="46"/>
  <c r="H51" i="46"/>
  <c r="J51" i="46"/>
  <c r="K51" i="46"/>
  <c r="L51" i="46"/>
  <c r="M51" i="46"/>
  <c r="N51" i="46"/>
  <c r="B52" i="46"/>
  <c r="C52" i="46"/>
  <c r="D52" i="46"/>
  <c r="E52" i="46"/>
  <c r="F52" i="46"/>
  <c r="G52" i="46"/>
  <c r="H52" i="46"/>
  <c r="J52" i="46"/>
  <c r="K52" i="46"/>
  <c r="L52" i="46"/>
  <c r="M52" i="46"/>
  <c r="N52" i="46"/>
  <c r="B53" i="46"/>
  <c r="C53" i="46"/>
  <c r="D53" i="46"/>
  <c r="E53" i="46"/>
  <c r="F53" i="46"/>
  <c r="G53" i="46"/>
  <c r="H53" i="46"/>
  <c r="J53" i="46"/>
  <c r="K53" i="46"/>
  <c r="L53" i="46"/>
  <c r="M53" i="46"/>
  <c r="N53" i="46"/>
  <c r="B54" i="46"/>
  <c r="C54" i="46"/>
  <c r="D54" i="46"/>
  <c r="E54" i="46"/>
  <c r="F54" i="46"/>
  <c r="G54" i="46"/>
  <c r="H54" i="46"/>
  <c r="J54" i="46"/>
  <c r="K54" i="46"/>
  <c r="L54" i="46"/>
  <c r="M54" i="46"/>
  <c r="N54" i="46"/>
  <c r="B55" i="46"/>
  <c r="C55" i="46"/>
  <c r="D55" i="46"/>
  <c r="E55" i="46"/>
  <c r="F55" i="46"/>
  <c r="G55" i="46"/>
  <c r="H55" i="46"/>
  <c r="J55" i="46"/>
  <c r="K55" i="46"/>
  <c r="L55" i="46"/>
  <c r="M55" i="46"/>
  <c r="N55" i="46"/>
  <c r="B56" i="46"/>
  <c r="C56" i="46"/>
  <c r="D56" i="46"/>
  <c r="E56" i="46"/>
  <c r="F56" i="46"/>
  <c r="G56" i="46"/>
  <c r="H56" i="46"/>
  <c r="J56" i="46"/>
  <c r="K56" i="46"/>
  <c r="L56" i="46"/>
  <c r="M56" i="46"/>
  <c r="N56" i="46"/>
  <c r="B57" i="46"/>
  <c r="C57" i="46"/>
  <c r="D57" i="46"/>
  <c r="E57" i="46"/>
  <c r="F57" i="46"/>
  <c r="G57" i="46"/>
  <c r="H57" i="46"/>
  <c r="J57" i="46"/>
  <c r="K57" i="46"/>
  <c r="L57" i="46"/>
  <c r="M57" i="46"/>
  <c r="N57" i="46"/>
  <c r="B58" i="46"/>
  <c r="C58" i="46"/>
  <c r="D58" i="46"/>
  <c r="E58" i="46"/>
  <c r="F58" i="46"/>
  <c r="G58" i="46"/>
  <c r="H58" i="46"/>
  <c r="J58" i="46"/>
  <c r="K58" i="46"/>
  <c r="L58" i="46"/>
  <c r="M58" i="46"/>
  <c r="N58" i="46"/>
  <c r="B59" i="46"/>
  <c r="C59" i="46"/>
  <c r="D59" i="46"/>
  <c r="E59" i="46"/>
  <c r="F59" i="46"/>
  <c r="G59" i="46"/>
  <c r="H59" i="46"/>
  <c r="J59" i="46"/>
  <c r="K59" i="46"/>
  <c r="L59" i="46"/>
  <c r="M59" i="46"/>
  <c r="N59" i="46"/>
  <c r="B60" i="46"/>
  <c r="C60" i="46"/>
  <c r="D60" i="46"/>
  <c r="E60" i="46"/>
  <c r="F60" i="46"/>
  <c r="G60" i="46"/>
  <c r="H60" i="46"/>
  <c r="J60" i="46"/>
  <c r="K60" i="46"/>
  <c r="L60" i="46"/>
  <c r="M60" i="46"/>
  <c r="N60" i="46"/>
  <c r="B61" i="46"/>
  <c r="C61" i="46"/>
  <c r="D61" i="46"/>
  <c r="E61" i="46"/>
  <c r="F61" i="46"/>
  <c r="G61" i="46"/>
  <c r="H61" i="46"/>
  <c r="J61" i="46"/>
  <c r="K61" i="46"/>
  <c r="L61" i="46"/>
  <c r="M61" i="46"/>
  <c r="N61" i="46"/>
  <c r="B62" i="46"/>
  <c r="C62" i="46"/>
  <c r="D62" i="46"/>
  <c r="E62" i="46"/>
  <c r="F62" i="46"/>
  <c r="G62" i="46"/>
  <c r="H62" i="46"/>
  <c r="J62" i="46"/>
  <c r="K62" i="46"/>
  <c r="L62" i="46"/>
  <c r="M62" i="46"/>
  <c r="N62" i="46"/>
  <c r="D71" i="46"/>
  <c r="B72" i="46"/>
  <c r="C73" i="46"/>
  <c r="B78" i="46"/>
  <c r="C78" i="46"/>
  <c r="D78" i="46"/>
  <c r="E78" i="46"/>
  <c r="F78" i="46"/>
  <c r="G78" i="46"/>
  <c r="H78" i="46"/>
  <c r="J78" i="46"/>
  <c r="K78" i="46"/>
  <c r="L78" i="46"/>
  <c r="M78" i="46"/>
  <c r="N78" i="46"/>
  <c r="B79" i="46"/>
  <c r="C79" i="46"/>
  <c r="D79" i="46"/>
  <c r="E79" i="46"/>
  <c r="F79" i="46"/>
  <c r="G79" i="46"/>
  <c r="H79" i="46"/>
  <c r="J79" i="46"/>
  <c r="K79" i="46"/>
  <c r="L79" i="46"/>
  <c r="M79" i="46"/>
  <c r="N79" i="46"/>
  <c r="B80" i="46"/>
  <c r="C80" i="46"/>
  <c r="D80" i="46"/>
  <c r="E80" i="46"/>
  <c r="F80" i="46"/>
  <c r="G80" i="46"/>
  <c r="H80" i="46"/>
  <c r="J80" i="46"/>
  <c r="K80" i="46"/>
  <c r="L80" i="46"/>
  <c r="M80" i="46"/>
  <c r="N80" i="46"/>
  <c r="B81" i="46"/>
  <c r="C81" i="46"/>
  <c r="D81" i="46"/>
  <c r="E81" i="46"/>
  <c r="F81" i="46"/>
  <c r="G81" i="46"/>
  <c r="H81" i="46"/>
  <c r="J81" i="46"/>
  <c r="K81" i="46"/>
  <c r="L81" i="46"/>
  <c r="M81" i="46"/>
  <c r="N81" i="46"/>
  <c r="B82" i="46"/>
  <c r="C82" i="46"/>
  <c r="D82" i="46"/>
  <c r="E82" i="46"/>
  <c r="F82" i="46"/>
  <c r="G82" i="46"/>
  <c r="H82" i="46"/>
  <c r="J82" i="46"/>
  <c r="K82" i="46"/>
  <c r="L82" i="46"/>
  <c r="M82" i="46"/>
  <c r="N82" i="46"/>
  <c r="B83" i="46"/>
  <c r="C83" i="46"/>
  <c r="D83" i="46"/>
  <c r="E83" i="46"/>
  <c r="F83" i="46"/>
  <c r="G83" i="46"/>
  <c r="H83" i="46"/>
  <c r="J83" i="46"/>
  <c r="K83" i="46"/>
  <c r="L83" i="46"/>
  <c r="M83" i="46"/>
  <c r="N83" i="46"/>
  <c r="B84" i="46"/>
  <c r="C84" i="46"/>
  <c r="D84" i="46"/>
  <c r="E84" i="46"/>
  <c r="F84" i="46"/>
  <c r="G84" i="46"/>
  <c r="H84" i="46"/>
  <c r="J84" i="46"/>
  <c r="K84" i="46"/>
  <c r="L84" i="46"/>
  <c r="M84" i="46"/>
  <c r="N84" i="46"/>
  <c r="B85" i="46"/>
  <c r="C85" i="46"/>
  <c r="D85" i="46"/>
  <c r="E85" i="46"/>
  <c r="F85" i="46"/>
  <c r="G85" i="46"/>
  <c r="H85" i="46"/>
  <c r="J85" i="46"/>
  <c r="K85" i="46"/>
  <c r="L85" i="46"/>
  <c r="M85" i="46"/>
  <c r="N85" i="46"/>
  <c r="B86" i="46"/>
  <c r="C86" i="46"/>
  <c r="D86" i="46"/>
  <c r="E86" i="46"/>
  <c r="F86" i="46"/>
  <c r="G86" i="46"/>
  <c r="H86" i="46"/>
  <c r="J86" i="46"/>
  <c r="K86" i="46"/>
  <c r="L86" i="46"/>
  <c r="M86" i="46"/>
  <c r="N86" i="46"/>
  <c r="B87" i="46"/>
  <c r="C87" i="46"/>
  <c r="D87" i="46"/>
  <c r="E87" i="46"/>
  <c r="F87" i="46"/>
  <c r="G87" i="46"/>
  <c r="H87" i="46"/>
  <c r="J87" i="46"/>
  <c r="K87" i="46"/>
  <c r="L87" i="46"/>
  <c r="M87" i="46"/>
  <c r="N87" i="46"/>
  <c r="B88" i="46"/>
  <c r="C88" i="46"/>
  <c r="D88" i="46"/>
  <c r="E88" i="46"/>
  <c r="F88" i="46"/>
  <c r="G88" i="46"/>
  <c r="H88" i="46"/>
  <c r="J88" i="46"/>
  <c r="K88" i="46"/>
  <c r="L88" i="46"/>
  <c r="M88" i="46"/>
  <c r="N88" i="46"/>
  <c r="B89" i="46"/>
  <c r="C89" i="46"/>
  <c r="D89" i="46"/>
  <c r="E89" i="46"/>
  <c r="F89" i="46"/>
  <c r="G89" i="46"/>
  <c r="H89" i="46"/>
  <c r="J89" i="46"/>
  <c r="K89" i="46"/>
  <c r="L89" i="46"/>
  <c r="M89" i="46"/>
  <c r="N89" i="46"/>
  <c r="B90" i="46"/>
  <c r="C90" i="46"/>
  <c r="D90" i="46"/>
  <c r="E90" i="46"/>
  <c r="F90" i="46"/>
  <c r="G90" i="46"/>
  <c r="H90" i="46"/>
  <c r="J90" i="46"/>
  <c r="K90" i="46"/>
  <c r="L90" i="46"/>
  <c r="M90" i="46"/>
  <c r="N90" i="46"/>
  <c r="B91" i="46"/>
  <c r="C91" i="46"/>
  <c r="D91" i="46"/>
  <c r="E91" i="46"/>
  <c r="F91" i="46"/>
  <c r="G91" i="46"/>
  <c r="H91" i="46"/>
  <c r="J91" i="46"/>
  <c r="K91" i="46"/>
  <c r="L91" i="46"/>
  <c r="M91" i="46"/>
  <c r="N91" i="46"/>
  <c r="B92" i="46"/>
  <c r="C92" i="46"/>
  <c r="D92" i="46"/>
  <c r="E92" i="46"/>
  <c r="F92" i="46"/>
  <c r="G92" i="46"/>
  <c r="H92" i="46"/>
  <c r="J92" i="46"/>
  <c r="K92" i="46"/>
  <c r="L92" i="46"/>
  <c r="M92" i="46"/>
  <c r="N92" i="46"/>
  <c r="B93" i="46"/>
  <c r="C93" i="46"/>
  <c r="D93" i="46"/>
  <c r="E93" i="46"/>
  <c r="F93" i="46"/>
  <c r="G93" i="46"/>
  <c r="H93" i="46"/>
  <c r="J93" i="46"/>
  <c r="K93" i="46"/>
  <c r="L93" i="46"/>
  <c r="M93" i="46"/>
  <c r="N93" i="46"/>
  <c r="B94" i="46"/>
  <c r="C94" i="46"/>
  <c r="D94" i="46"/>
  <c r="E94" i="46"/>
  <c r="F94" i="46"/>
  <c r="G94" i="46"/>
  <c r="H94" i="46"/>
  <c r="J94" i="46"/>
  <c r="K94" i="46"/>
  <c r="L94" i="46"/>
  <c r="M94" i="46"/>
  <c r="N94" i="46"/>
  <c r="D103" i="46"/>
  <c r="B104" i="46"/>
  <c r="C105" i="46"/>
  <c r="B110" i="46"/>
  <c r="C110" i="46"/>
  <c r="D110" i="46"/>
  <c r="E110" i="46"/>
  <c r="F110" i="46"/>
  <c r="G110" i="46"/>
  <c r="H110" i="46"/>
  <c r="J110" i="46"/>
  <c r="K110" i="46"/>
  <c r="L110" i="46"/>
  <c r="M110" i="46"/>
  <c r="N110" i="46"/>
  <c r="B111" i="46"/>
  <c r="C111" i="46"/>
  <c r="D111" i="46"/>
  <c r="E111" i="46"/>
  <c r="F111" i="46"/>
  <c r="G111" i="46"/>
  <c r="H111" i="46"/>
  <c r="J111" i="46"/>
  <c r="K111" i="46"/>
  <c r="L111" i="46"/>
  <c r="M111" i="46"/>
  <c r="N111" i="46"/>
  <c r="B112" i="46"/>
  <c r="C112" i="46"/>
  <c r="D112" i="46"/>
  <c r="E112" i="46"/>
  <c r="F112" i="46"/>
  <c r="G112" i="46"/>
  <c r="H112" i="46"/>
  <c r="J112" i="46"/>
  <c r="K112" i="46"/>
  <c r="L112" i="46"/>
  <c r="M112" i="46"/>
  <c r="N112" i="46"/>
  <c r="B113" i="46"/>
  <c r="C113" i="46"/>
  <c r="D113" i="46"/>
  <c r="E113" i="46"/>
  <c r="F113" i="46"/>
  <c r="G113" i="46"/>
  <c r="H113" i="46"/>
  <c r="J113" i="46"/>
  <c r="K113" i="46"/>
  <c r="L113" i="46"/>
  <c r="M113" i="46"/>
  <c r="N113" i="46"/>
  <c r="B114" i="46"/>
  <c r="C114" i="46"/>
  <c r="D114" i="46"/>
  <c r="E114" i="46"/>
  <c r="F114" i="46"/>
  <c r="G114" i="46"/>
  <c r="H114" i="46"/>
  <c r="J114" i="46"/>
  <c r="K114" i="46"/>
  <c r="L114" i="46"/>
  <c r="M114" i="46"/>
  <c r="N114" i="46"/>
  <c r="B115" i="46"/>
  <c r="C115" i="46"/>
  <c r="D115" i="46"/>
  <c r="E115" i="46"/>
  <c r="F115" i="46"/>
  <c r="G115" i="46"/>
  <c r="H115" i="46"/>
  <c r="J115" i="46"/>
  <c r="K115" i="46"/>
  <c r="L115" i="46"/>
  <c r="M115" i="46"/>
  <c r="N115" i="46"/>
  <c r="B116" i="46"/>
  <c r="C116" i="46"/>
  <c r="D116" i="46"/>
  <c r="E116" i="46"/>
  <c r="F116" i="46"/>
  <c r="G116" i="46"/>
  <c r="H116" i="46"/>
  <c r="J116" i="46"/>
  <c r="K116" i="46"/>
  <c r="L116" i="46"/>
  <c r="M116" i="46"/>
  <c r="N116" i="46"/>
  <c r="B117" i="46"/>
  <c r="C117" i="46"/>
  <c r="D117" i="46"/>
  <c r="E117" i="46"/>
  <c r="F117" i="46"/>
  <c r="G117" i="46"/>
  <c r="H117" i="46"/>
  <c r="J117" i="46"/>
  <c r="K117" i="46"/>
  <c r="L117" i="46"/>
  <c r="M117" i="46"/>
  <c r="N117" i="46"/>
  <c r="B118" i="46"/>
  <c r="C118" i="46"/>
  <c r="D118" i="46"/>
  <c r="E118" i="46"/>
  <c r="F118" i="46"/>
  <c r="G118" i="46"/>
  <c r="H118" i="46"/>
  <c r="J118" i="46"/>
  <c r="K118" i="46"/>
  <c r="L118" i="46"/>
  <c r="M118" i="46"/>
  <c r="N118" i="46"/>
  <c r="B119" i="46"/>
  <c r="C119" i="46"/>
  <c r="D119" i="46"/>
  <c r="E119" i="46"/>
  <c r="F119" i="46"/>
  <c r="G119" i="46"/>
  <c r="H119" i="46"/>
  <c r="J119" i="46"/>
  <c r="K119" i="46"/>
  <c r="L119" i="46"/>
  <c r="M119" i="46"/>
  <c r="N119" i="46"/>
  <c r="B120" i="46"/>
  <c r="C120" i="46"/>
  <c r="D120" i="46"/>
  <c r="E120" i="46"/>
  <c r="F120" i="46"/>
  <c r="G120" i="46"/>
  <c r="H120" i="46"/>
  <c r="J120" i="46"/>
  <c r="K120" i="46"/>
  <c r="L120" i="46"/>
  <c r="M120" i="46"/>
  <c r="N120" i="46"/>
  <c r="B121" i="46"/>
  <c r="C121" i="46"/>
  <c r="D121" i="46"/>
  <c r="E121" i="46"/>
  <c r="F121" i="46"/>
  <c r="G121" i="46"/>
  <c r="H121" i="46"/>
  <c r="J121" i="46"/>
  <c r="K121" i="46"/>
  <c r="L121" i="46"/>
  <c r="M121" i="46"/>
  <c r="N121" i="46"/>
  <c r="B122" i="46"/>
  <c r="C122" i="46"/>
  <c r="D122" i="46"/>
  <c r="E122" i="46"/>
  <c r="F122" i="46"/>
  <c r="G122" i="46"/>
  <c r="H122" i="46"/>
  <c r="J122" i="46"/>
  <c r="K122" i="46"/>
  <c r="L122" i="46"/>
  <c r="M122" i="46"/>
  <c r="N122" i="46"/>
  <c r="B123" i="46"/>
  <c r="C123" i="46"/>
  <c r="D123" i="46"/>
  <c r="E123" i="46"/>
  <c r="F123" i="46"/>
  <c r="G123" i="46"/>
  <c r="H123" i="46"/>
  <c r="J123" i="46"/>
  <c r="K123" i="46"/>
  <c r="L123" i="46"/>
  <c r="M123" i="46"/>
  <c r="N123" i="46"/>
  <c r="B124" i="46"/>
  <c r="C124" i="46"/>
  <c r="D124" i="46"/>
  <c r="E124" i="46"/>
  <c r="F124" i="46"/>
  <c r="G124" i="46"/>
  <c r="H124" i="46"/>
  <c r="J124" i="46"/>
  <c r="K124" i="46"/>
  <c r="L124" i="46"/>
  <c r="M124" i="46"/>
  <c r="N124" i="46"/>
  <c r="B125" i="46"/>
  <c r="C125" i="46"/>
  <c r="D125" i="46"/>
  <c r="E125" i="46"/>
  <c r="F125" i="46"/>
  <c r="G125" i="46"/>
  <c r="H125" i="46"/>
  <c r="J125" i="46"/>
  <c r="K125" i="46"/>
  <c r="L125" i="46"/>
  <c r="M125" i="46"/>
  <c r="N125" i="46"/>
  <c r="B126" i="46"/>
  <c r="C126" i="46"/>
  <c r="D126" i="46"/>
  <c r="E126" i="46"/>
  <c r="F126" i="46"/>
  <c r="G126" i="46"/>
  <c r="H126" i="46"/>
  <c r="J126" i="46"/>
  <c r="K126" i="46"/>
  <c r="L126" i="46"/>
  <c r="M126" i="46"/>
  <c r="N126" i="46"/>
  <c r="D135" i="46"/>
  <c r="B136" i="46"/>
  <c r="C137" i="46"/>
  <c r="B142" i="46"/>
  <c r="C142" i="46"/>
  <c r="D142" i="46"/>
  <c r="E142" i="46"/>
  <c r="F142" i="46"/>
  <c r="G142" i="46"/>
  <c r="H142" i="46"/>
  <c r="J142" i="46"/>
  <c r="K142" i="46"/>
  <c r="L142" i="46"/>
  <c r="M142" i="46"/>
  <c r="N142" i="46"/>
  <c r="B143" i="46"/>
  <c r="C143" i="46"/>
  <c r="D143" i="46"/>
  <c r="E143" i="46"/>
  <c r="F143" i="46"/>
  <c r="G143" i="46"/>
  <c r="H143" i="46"/>
  <c r="J143" i="46"/>
  <c r="K143" i="46"/>
  <c r="L143" i="46"/>
  <c r="M143" i="46"/>
  <c r="N143" i="46"/>
  <c r="B144" i="46"/>
  <c r="C144" i="46"/>
  <c r="D144" i="46"/>
  <c r="E144" i="46"/>
  <c r="F144" i="46"/>
  <c r="G144" i="46"/>
  <c r="H144" i="46"/>
  <c r="J144" i="46"/>
  <c r="K144" i="46"/>
  <c r="L144" i="46"/>
  <c r="M144" i="46"/>
  <c r="N144" i="46"/>
  <c r="B145" i="46"/>
  <c r="C145" i="46"/>
  <c r="D145" i="46"/>
  <c r="E145" i="46"/>
  <c r="F145" i="46"/>
  <c r="G145" i="46"/>
  <c r="H145" i="46"/>
  <c r="J145" i="46"/>
  <c r="K145" i="46"/>
  <c r="L145" i="46"/>
  <c r="M145" i="46"/>
  <c r="N145" i="46"/>
  <c r="B146" i="46"/>
  <c r="C146" i="46"/>
  <c r="D146" i="46"/>
  <c r="E146" i="46"/>
  <c r="F146" i="46"/>
  <c r="G146" i="46"/>
  <c r="H146" i="46"/>
  <c r="J146" i="46"/>
  <c r="K146" i="46"/>
  <c r="L146" i="46"/>
  <c r="M146" i="46"/>
  <c r="N146" i="46"/>
  <c r="B147" i="46"/>
  <c r="C147" i="46"/>
  <c r="D147" i="46"/>
  <c r="E147" i="46"/>
  <c r="F147" i="46"/>
  <c r="G147" i="46"/>
  <c r="H147" i="46"/>
  <c r="J147" i="46"/>
  <c r="K147" i="46"/>
  <c r="L147" i="46"/>
  <c r="M147" i="46"/>
  <c r="N147" i="46"/>
  <c r="B148" i="46"/>
  <c r="C148" i="46"/>
  <c r="D148" i="46"/>
  <c r="E148" i="46"/>
  <c r="F148" i="46"/>
  <c r="G148" i="46"/>
  <c r="H148" i="46"/>
  <c r="J148" i="46"/>
  <c r="K148" i="46"/>
  <c r="L148" i="46"/>
  <c r="M148" i="46"/>
  <c r="N148" i="46"/>
  <c r="B149" i="46"/>
  <c r="C149" i="46"/>
  <c r="D149" i="46"/>
  <c r="E149" i="46"/>
  <c r="F149" i="46"/>
  <c r="G149" i="46"/>
  <c r="H149" i="46"/>
  <c r="J149" i="46"/>
  <c r="K149" i="46"/>
  <c r="L149" i="46"/>
  <c r="M149" i="46"/>
  <c r="N149" i="46"/>
  <c r="B150" i="46"/>
  <c r="C150" i="46"/>
  <c r="D150" i="46"/>
  <c r="E150" i="46"/>
  <c r="F150" i="46"/>
  <c r="G150" i="46"/>
  <c r="H150" i="46"/>
  <c r="J150" i="46"/>
  <c r="K150" i="46"/>
  <c r="L150" i="46"/>
  <c r="M150" i="46"/>
  <c r="N150" i="46"/>
  <c r="B151" i="46"/>
  <c r="C151" i="46"/>
  <c r="D151" i="46"/>
  <c r="E151" i="46"/>
  <c r="F151" i="46"/>
  <c r="G151" i="46"/>
  <c r="H151" i="46"/>
  <c r="J151" i="46"/>
  <c r="K151" i="46"/>
  <c r="L151" i="46"/>
  <c r="M151" i="46"/>
  <c r="N151" i="46"/>
  <c r="B152" i="46"/>
  <c r="C152" i="46"/>
  <c r="D152" i="46"/>
  <c r="E152" i="46"/>
  <c r="F152" i="46"/>
  <c r="G152" i="46"/>
  <c r="H152" i="46"/>
  <c r="J152" i="46"/>
  <c r="K152" i="46"/>
  <c r="L152" i="46"/>
  <c r="M152" i="46"/>
  <c r="N152" i="46"/>
  <c r="B153" i="46"/>
  <c r="C153" i="46"/>
  <c r="D153" i="46"/>
  <c r="E153" i="46"/>
  <c r="F153" i="46"/>
  <c r="G153" i="46"/>
  <c r="H153" i="46"/>
  <c r="J153" i="46"/>
  <c r="K153" i="46"/>
  <c r="L153" i="46"/>
  <c r="M153" i="46"/>
  <c r="N153" i="46"/>
  <c r="B154" i="46"/>
  <c r="C154" i="46"/>
  <c r="D154" i="46"/>
  <c r="E154" i="46"/>
  <c r="F154" i="46"/>
  <c r="G154" i="46"/>
  <c r="H154" i="46"/>
  <c r="J154" i="46"/>
  <c r="K154" i="46"/>
  <c r="L154" i="46"/>
  <c r="M154" i="46"/>
  <c r="N154" i="46"/>
  <c r="B155" i="46"/>
  <c r="C155" i="46"/>
  <c r="D155" i="46"/>
  <c r="E155" i="46"/>
  <c r="F155" i="46"/>
  <c r="G155" i="46"/>
  <c r="H155" i="46"/>
  <c r="J155" i="46"/>
  <c r="K155" i="46"/>
  <c r="L155" i="46"/>
  <c r="M155" i="46"/>
  <c r="N155" i="46"/>
  <c r="B156" i="46"/>
  <c r="C156" i="46"/>
  <c r="D156" i="46"/>
  <c r="E156" i="46"/>
  <c r="F156" i="46"/>
  <c r="G156" i="46"/>
  <c r="H156" i="46"/>
  <c r="J156" i="46"/>
  <c r="K156" i="46"/>
  <c r="L156" i="46"/>
  <c r="M156" i="46"/>
  <c r="N156" i="46"/>
  <c r="B157" i="46"/>
  <c r="C157" i="46"/>
  <c r="D157" i="46"/>
  <c r="E157" i="46"/>
  <c r="F157" i="46"/>
  <c r="G157" i="46"/>
  <c r="H157" i="46"/>
  <c r="J157" i="46"/>
  <c r="K157" i="46"/>
  <c r="L157" i="46"/>
  <c r="M157" i="46"/>
  <c r="N157" i="46"/>
  <c r="B158" i="46"/>
  <c r="C158" i="46"/>
  <c r="D158" i="46"/>
  <c r="E158" i="46"/>
  <c r="F158" i="46"/>
  <c r="G158" i="46"/>
  <c r="H158" i="46"/>
  <c r="J158" i="46"/>
  <c r="K158" i="46"/>
  <c r="L158" i="46"/>
  <c r="M158" i="46"/>
  <c r="N158" i="46"/>
  <c r="D167" i="46"/>
  <c r="B168" i="46"/>
  <c r="C169" i="46"/>
  <c r="B174" i="46"/>
  <c r="C174" i="46"/>
  <c r="D174" i="46"/>
  <c r="E174" i="46"/>
  <c r="F174" i="46"/>
  <c r="G174" i="46"/>
  <c r="H174" i="46"/>
  <c r="J174" i="46"/>
  <c r="K174" i="46"/>
  <c r="L174" i="46"/>
  <c r="M174" i="46"/>
  <c r="N174" i="46"/>
  <c r="B175" i="46"/>
  <c r="C175" i="46"/>
  <c r="D175" i="46"/>
  <c r="E175" i="46"/>
  <c r="F175" i="46"/>
  <c r="G175" i="46"/>
  <c r="H175" i="46"/>
  <c r="J175" i="46"/>
  <c r="K175" i="46"/>
  <c r="L175" i="46"/>
  <c r="M175" i="46"/>
  <c r="N175" i="46"/>
  <c r="B176" i="46"/>
  <c r="C176" i="46"/>
  <c r="D176" i="46"/>
  <c r="E176" i="46"/>
  <c r="F176" i="46"/>
  <c r="G176" i="46"/>
  <c r="H176" i="46"/>
  <c r="J176" i="46"/>
  <c r="K176" i="46"/>
  <c r="L176" i="46"/>
  <c r="M176" i="46"/>
  <c r="N176" i="46"/>
  <c r="B177" i="46"/>
  <c r="C177" i="46"/>
  <c r="D177" i="46"/>
  <c r="E177" i="46"/>
  <c r="F177" i="46"/>
  <c r="G177" i="46"/>
  <c r="H177" i="46"/>
  <c r="J177" i="46"/>
  <c r="K177" i="46"/>
  <c r="L177" i="46"/>
  <c r="M177" i="46"/>
  <c r="N177" i="46"/>
  <c r="B178" i="46"/>
  <c r="C178" i="46"/>
  <c r="D178" i="46"/>
  <c r="E178" i="46"/>
  <c r="F178" i="46"/>
  <c r="G178" i="46"/>
  <c r="H178" i="46"/>
  <c r="J178" i="46"/>
  <c r="K178" i="46"/>
  <c r="L178" i="46"/>
  <c r="M178" i="46"/>
  <c r="N178" i="46"/>
  <c r="B179" i="46"/>
  <c r="C179" i="46"/>
  <c r="D179" i="46"/>
  <c r="E179" i="46"/>
  <c r="F179" i="46"/>
  <c r="G179" i="46"/>
  <c r="H179" i="46"/>
  <c r="J179" i="46"/>
  <c r="K179" i="46"/>
  <c r="L179" i="46"/>
  <c r="M179" i="46"/>
  <c r="N179" i="46"/>
  <c r="B180" i="46"/>
  <c r="C180" i="46"/>
  <c r="D180" i="46"/>
  <c r="E180" i="46"/>
  <c r="F180" i="46"/>
  <c r="G180" i="46"/>
  <c r="H180" i="46"/>
  <c r="J180" i="46"/>
  <c r="K180" i="46"/>
  <c r="L180" i="46"/>
  <c r="M180" i="46"/>
  <c r="N180" i="46"/>
  <c r="B181" i="46"/>
  <c r="C181" i="46"/>
  <c r="D181" i="46"/>
  <c r="E181" i="46"/>
  <c r="F181" i="46"/>
  <c r="G181" i="46"/>
  <c r="H181" i="46"/>
  <c r="J181" i="46"/>
  <c r="K181" i="46"/>
  <c r="L181" i="46"/>
  <c r="M181" i="46"/>
  <c r="N181" i="46"/>
  <c r="B182" i="46"/>
  <c r="C182" i="46"/>
  <c r="D182" i="46"/>
  <c r="E182" i="46"/>
  <c r="F182" i="46"/>
  <c r="G182" i="46"/>
  <c r="H182" i="46"/>
  <c r="J182" i="46"/>
  <c r="K182" i="46"/>
  <c r="L182" i="46"/>
  <c r="M182" i="46"/>
  <c r="N182" i="46"/>
  <c r="B183" i="46"/>
  <c r="C183" i="46"/>
  <c r="D183" i="46"/>
  <c r="E183" i="46"/>
  <c r="F183" i="46"/>
  <c r="G183" i="46"/>
  <c r="H183" i="46"/>
  <c r="J183" i="46"/>
  <c r="K183" i="46"/>
  <c r="L183" i="46"/>
  <c r="M183" i="46"/>
  <c r="N183" i="46"/>
  <c r="B184" i="46"/>
  <c r="C184" i="46"/>
  <c r="D184" i="46"/>
  <c r="E184" i="46"/>
  <c r="F184" i="46"/>
  <c r="G184" i="46"/>
  <c r="H184" i="46"/>
  <c r="J184" i="46"/>
  <c r="K184" i="46"/>
  <c r="L184" i="46"/>
  <c r="M184" i="46"/>
  <c r="N184" i="46"/>
  <c r="B185" i="46"/>
  <c r="C185" i="46"/>
  <c r="D185" i="46"/>
  <c r="E185" i="46"/>
  <c r="F185" i="46"/>
  <c r="G185" i="46"/>
  <c r="H185" i="46"/>
  <c r="J185" i="46"/>
  <c r="K185" i="46"/>
  <c r="L185" i="46"/>
  <c r="M185" i="46"/>
  <c r="N185" i="46"/>
  <c r="B186" i="46"/>
  <c r="C186" i="46"/>
  <c r="D186" i="46"/>
  <c r="E186" i="46"/>
  <c r="F186" i="46"/>
  <c r="G186" i="46"/>
  <c r="H186" i="46"/>
  <c r="J186" i="46"/>
  <c r="K186" i="46"/>
  <c r="L186" i="46"/>
  <c r="M186" i="46"/>
  <c r="N186" i="46"/>
  <c r="B187" i="46"/>
  <c r="C187" i="46"/>
  <c r="D187" i="46"/>
  <c r="E187" i="46"/>
  <c r="F187" i="46"/>
  <c r="G187" i="46"/>
  <c r="H187" i="46"/>
  <c r="J187" i="46"/>
  <c r="K187" i="46"/>
  <c r="L187" i="46"/>
  <c r="M187" i="46"/>
  <c r="N187" i="46"/>
  <c r="B188" i="46"/>
  <c r="C188" i="46"/>
  <c r="D188" i="46"/>
  <c r="E188" i="46"/>
  <c r="F188" i="46"/>
  <c r="G188" i="46"/>
  <c r="H188" i="46"/>
  <c r="J188" i="46"/>
  <c r="K188" i="46"/>
  <c r="L188" i="46"/>
  <c r="M188" i="46"/>
  <c r="N188" i="46"/>
  <c r="B189" i="46"/>
  <c r="C189" i="46"/>
  <c r="D189" i="46"/>
  <c r="E189" i="46"/>
  <c r="F189" i="46"/>
  <c r="G189" i="46"/>
  <c r="H189" i="46"/>
  <c r="J189" i="46"/>
  <c r="K189" i="46"/>
  <c r="L189" i="46"/>
  <c r="M189" i="46"/>
  <c r="N189" i="46"/>
  <c r="B190" i="46"/>
  <c r="C190" i="46"/>
  <c r="D190" i="46"/>
  <c r="E190" i="46"/>
  <c r="F190" i="46"/>
  <c r="G190" i="46"/>
  <c r="H190" i="46"/>
  <c r="J190" i="46"/>
  <c r="K190" i="46"/>
  <c r="L190" i="46"/>
  <c r="M190" i="46"/>
  <c r="N190" i="46"/>
  <c r="D199" i="46"/>
  <c r="B200" i="46"/>
  <c r="C201" i="46"/>
  <c r="B206" i="46"/>
  <c r="C206" i="46"/>
  <c r="D206" i="46"/>
  <c r="E206" i="46"/>
  <c r="F206" i="46"/>
  <c r="G206" i="46"/>
  <c r="H206" i="46"/>
  <c r="J206" i="46"/>
  <c r="K206" i="46"/>
  <c r="L206" i="46"/>
  <c r="M206" i="46"/>
  <c r="N206" i="46"/>
  <c r="B207" i="46"/>
  <c r="C207" i="46"/>
  <c r="D207" i="46"/>
  <c r="E207" i="46"/>
  <c r="F207" i="46"/>
  <c r="G207" i="46"/>
  <c r="H207" i="46"/>
  <c r="J207" i="46"/>
  <c r="K207" i="46"/>
  <c r="L207" i="46"/>
  <c r="M207" i="46"/>
  <c r="N207" i="46"/>
  <c r="B208" i="46"/>
  <c r="C208" i="46"/>
  <c r="D208" i="46"/>
  <c r="E208" i="46"/>
  <c r="F208" i="46"/>
  <c r="G208" i="46"/>
  <c r="H208" i="46"/>
  <c r="J208" i="46"/>
  <c r="K208" i="46"/>
  <c r="L208" i="46"/>
  <c r="M208" i="46"/>
  <c r="N208" i="46"/>
  <c r="B209" i="46"/>
  <c r="C209" i="46"/>
  <c r="D209" i="46"/>
  <c r="E209" i="46"/>
  <c r="F209" i="46"/>
  <c r="G209" i="46"/>
  <c r="H209" i="46"/>
  <c r="J209" i="46"/>
  <c r="K209" i="46"/>
  <c r="L209" i="46"/>
  <c r="M209" i="46"/>
  <c r="N209" i="46"/>
  <c r="B210" i="46"/>
  <c r="C210" i="46"/>
  <c r="D210" i="46"/>
  <c r="E210" i="46"/>
  <c r="F210" i="46"/>
  <c r="G210" i="46"/>
  <c r="H210" i="46"/>
  <c r="J210" i="46"/>
  <c r="K210" i="46"/>
  <c r="L210" i="46"/>
  <c r="M210" i="46"/>
  <c r="N210" i="46"/>
  <c r="B211" i="46"/>
  <c r="C211" i="46"/>
  <c r="D211" i="46"/>
  <c r="E211" i="46"/>
  <c r="F211" i="46"/>
  <c r="G211" i="46"/>
  <c r="H211" i="46"/>
  <c r="J211" i="46"/>
  <c r="K211" i="46"/>
  <c r="L211" i="46"/>
  <c r="M211" i="46"/>
  <c r="N211" i="46"/>
  <c r="B212" i="46"/>
  <c r="C212" i="46"/>
  <c r="D212" i="46"/>
  <c r="E212" i="46"/>
  <c r="F212" i="46"/>
  <c r="G212" i="46"/>
  <c r="H212" i="46"/>
  <c r="J212" i="46"/>
  <c r="K212" i="46"/>
  <c r="L212" i="46"/>
  <c r="M212" i="46"/>
  <c r="N212" i="46"/>
  <c r="B213" i="46"/>
  <c r="C213" i="46"/>
  <c r="D213" i="46"/>
  <c r="E213" i="46"/>
  <c r="F213" i="46"/>
  <c r="G213" i="46"/>
  <c r="H213" i="46"/>
  <c r="J213" i="46"/>
  <c r="K213" i="46"/>
  <c r="L213" i="46"/>
  <c r="M213" i="46"/>
  <c r="N213" i="46"/>
  <c r="B214" i="46"/>
  <c r="C214" i="46"/>
  <c r="D214" i="46"/>
  <c r="E214" i="46"/>
  <c r="F214" i="46"/>
  <c r="G214" i="46"/>
  <c r="H214" i="46"/>
  <c r="J214" i="46"/>
  <c r="K214" i="46"/>
  <c r="L214" i="46"/>
  <c r="M214" i="46"/>
  <c r="N214" i="46"/>
  <c r="B215" i="46"/>
  <c r="C215" i="46"/>
  <c r="D215" i="46"/>
  <c r="E215" i="46"/>
  <c r="F215" i="46"/>
  <c r="G215" i="46"/>
  <c r="H215" i="46"/>
  <c r="J215" i="46"/>
  <c r="K215" i="46"/>
  <c r="L215" i="46"/>
  <c r="M215" i="46"/>
  <c r="N215" i="46"/>
  <c r="B216" i="46"/>
  <c r="C216" i="46"/>
  <c r="D216" i="46"/>
  <c r="E216" i="46"/>
  <c r="F216" i="46"/>
  <c r="G216" i="46"/>
  <c r="H216" i="46"/>
  <c r="J216" i="46"/>
  <c r="K216" i="46"/>
  <c r="L216" i="46"/>
  <c r="M216" i="46"/>
  <c r="N216" i="46"/>
  <c r="B217" i="46"/>
  <c r="C217" i="46"/>
  <c r="D217" i="46"/>
  <c r="E217" i="46"/>
  <c r="F217" i="46"/>
  <c r="G217" i="46"/>
  <c r="H217" i="46"/>
  <c r="J217" i="46"/>
  <c r="K217" i="46"/>
  <c r="L217" i="46"/>
  <c r="M217" i="46"/>
  <c r="N217" i="46"/>
  <c r="B218" i="46"/>
  <c r="C218" i="46"/>
  <c r="D218" i="46"/>
  <c r="E218" i="46"/>
  <c r="F218" i="46"/>
  <c r="G218" i="46"/>
  <c r="H218" i="46"/>
  <c r="J218" i="46"/>
  <c r="K218" i="46"/>
  <c r="L218" i="46"/>
  <c r="M218" i="46"/>
  <c r="N218" i="46"/>
  <c r="B219" i="46"/>
  <c r="C219" i="46"/>
  <c r="D219" i="46"/>
  <c r="E219" i="46"/>
  <c r="F219" i="46"/>
  <c r="G219" i="46"/>
  <c r="H219" i="46"/>
  <c r="J219" i="46"/>
  <c r="K219" i="46"/>
  <c r="L219" i="46"/>
  <c r="M219" i="46"/>
  <c r="N219" i="46"/>
  <c r="B220" i="46"/>
  <c r="C220" i="46"/>
  <c r="D220" i="46"/>
  <c r="E220" i="46"/>
  <c r="F220" i="46"/>
  <c r="G220" i="46"/>
  <c r="H220" i="46"/>
  <c r="J220" i="46"/>
  <c r="K220" i="46"/>
  <c r="L220" i="46"/>
  <c r="M220" i="46"/>
  <c r="N220" i="46"/>
  <c r="B221" i="46"/>
  <c r="C221" i="46"/>
  <c r="D221" i="46"/>
  <c r="E221" i="46"/>
  <c r="F221" i="46"/>
  <c r="G221" i="46"/>
  <c r="H221" i="46"/>
  <c r="J221" i="46"/>
  <c r="K221" i="46"/>
  <c r="L221" i="46"/>
  <c r="M221" i="46"/>
  <c r="N221" i="46"/>
  <c r="B222" i="46"/>
  <c r="C222" i="46"/>
  <c r="D222" i="46"/>
  <c r="E222" i="46"/>
  <c r="F222" i="46"/>
  <c r="G222" i="46"/>
  <c r="H222" i="46"/>
  <c r="J222" i="46"/>
  <c r="K222" i="46"/>
  <c r="L222" i="46"/>
  <c r="M222" i="46"/>
  <c r="N222" i="46"/>
  <c r="D231" i="46"/>
  <c r="B232" i="46"/>
  <c r="C233" i="46"/>
  <c r="B238" i="46"/>
  <c r="C238" i="46"/>
  <c r="D238" i="46"/>
  <c r="E238" i="46"/>
  <c r="F238" i="46"/>
  <c r="G238" i="46"/>
  <c r="H238" i="46"/>
  <c r="J238" i="46"/>
  <c r="K238" i="46"/>
  <c r="L238" i="46"/>
  <c r="M238" i="46"/>
  <c r="N238" i="46"/>
  <c r="B239" i="46"/>
  <c r="C239" i="46"/>
  <c r="D239" i="46"/>
  <c r="E239" i="46"/>
  <c r="F239" i="46"/>
  <c r="G239" i="46"/>
  <c r="H239" i="46"/>
  <c r="J239" i="46"/>
  <c r="K239" i="46"/>
  <c r="L239" i="46"/>
  <c r="M239" i="46"/>
  <c r="N239" i="46"/>
  <c r="B240" i="46"/>
  <c r="C240" i="46"/>
  <c r="D240" i="46"/>
  <c r="E240" i="46"/>
  <c r="F240" i="46"/>
  <c r="G240" i="46"/>
  <c r="H240" i="46"/>
  <c r="J240" i="46"/>
  <c r="K240" i="46"/>
  <c r="L240" i="46"/>
  <c r="M240" i="46"/>
  <c r="N240" i="46"/>
  <c r="B241" i="46"/>
  <c r="C241" i="46"/>
  <c r="D241" i="46"/>
  <c r="E241" i="46"/>
  <c r="F241" i="46"/>
  <c r="G241" i="46"/>
  <c r="H241" i="46"/>
  <c r="J241" i="46"/>
  <c r="K241" i="46"/>
  <c r="L241" i="46"/>
  <c r="M241" i="46"/>
  <c r="N241" i="46"/>
  <c r="B242" i="46"/>
  <c r="C242" i="46"/>
  <c r="D242" i="46"/>
  <c r="E242" i="46"/>
  <c r="F242" i="46"/>
  <c r="G242" i="46"/>
  <c r="H242" i="46"/>
  <c r="J242" i="46"/>
  <c r="K242" i="46"/>
  <c r="L242" i="46"/>
  <c r="M242" i="46"/>
  <c r="N242" i="46"/>
  <c r="B243" i="46"/>
  <c r="C243" i="46"/>
  <c r="D243" i="46"/>
  <c r="E243" i="46"/>
  <c r="F243" i="46"/>
  <c r="G243" i="46"/>
  <c r="H243" i="46"/>
  <c r="J243" i="46"/>
  <c r="K243" i="46"/>
  <c r="L243" i="46"/>
  <c r="M243" i="46"/>
  <c r="N243" i="46"/>
  <c r="B244" i="46"/>
  <c r="C244" i="46"/>
  <c r="D244" i="46"/>
  <c r="E244" i="46"/>
  <c r="F244" i="46"/>
  <c r="G244" i="46"/>
  <c r="H244" i="46"/>
  <c r="J244" i="46"/>
  <c r="K244" i="46"/>
  <c r="L244" i="46"/>
  <c r="M244" i="46"/>
  <c r="N244" i="46"/>
  <c r="B245" i="46"/>
  <c r="C245" i="46"/>
  <c r="D245" i="46"/>
  <c r="E245" i="46"/>
  <c r="F245" i="46"/>
  <c r="G245" i="46"/>
  <c r="H245" i="46"/>
  <c r="J245" i="46"/>
  <c r="K245" i="46"/>
  <c r="L245" i="46"/>
  <c r="M245" i="46"/>
  <c r="N245" i="46"/>
  <c r="B246" i="46"/>
  <c r="C246" i="46"/>
  <c r="D246" i="46"/>
  <c r="E246" i="46"/>
  <c r="F246" i="46"/>
  <c r="G246" i="46"/>
  <c r="H246" i="46"/>
  <c r="J246" i="46"/>
  <c r="K246" i="46"/>
  <c r="L246" i="46"/>
  <c r="M246" i="46"/>
  <c r="N246" i="46"/>
  <c r="B247" i="46"/>
  <c r="C247" i="46"/>
  <c r="D247" i="46"/>
  <c r="E247" i="46"/>
  <c r="F247" i="46"/>
  <c r="G247" i="46"/>
  <c r="H247" i="46"/>
  <c r="J247" i="46"/>
  <c r="K247" i="46"/>
  <c r="L247" i="46"/>
  <c r="M247" i="46"/>
  <c r="N247" i="46"/>
  <c r="B248" i="46"/>
  <c r="C248" i="46"/>
  <c r="D248" i="46"/>
  <c r="E248" i="46"/>
  <c r="F248" i="46"/>
  <c r="G248" i="46"/>
  <c r="H248" i="46"/>
  <c r="J248" i="46"/>
  <c r="K248" i="46"/>
  <c r="L248" i="46"/>
  <c r="M248" i="46"/>
  <c r="N248" i="46"/>
  <c r="B249" i="46"/>
  <c r="C249" i="46"/>
  <c r="D249" i="46"/>
  <c r="E249" i="46"/>
  <c r="F249" i="46"/>
  <c r="G249" i="46"/>
  <c r="H249" i="46"/>
  <c r="J249" i="46"/>
  <c r="K249" i="46"/>
  <c r="L249" i="46"/>
  <c r="M249" i="46"/>
  <c r="N249" i="46"/>
  <c r="B250" i="46"/>
  <c r="C250" i="46"/>
  <c r="D250" i="46"/>
  <c r="E250" i="46"/>
  <c r="F250" i="46"/>
  <c r="G250" i="46"/>
  <c r="H250" i="46"/>
  <c r="J250" i="46"/>
  <c r="K250" i="46"/>
  <c r="L250" i="46"/>
  <c r="M250" i="46"/>
  <c r="N250" i="46"/>
  <c r="B251" i="46"/>
  <c r="C251" i="46"/>
  <c r="D251" i="46"/>
  <c r="E251" i="46"/>
  <c r="F251" i="46"/>
  <c r="G251" i="46"/>
  <c r="H251" i="46"/>
  <c r="J251" i="46"/>
  <c r="K251" i="46"/>
  <c r="L251" i="46"/>
  <c r="M251" i="46"/>
  <c r="N251" i="46"/>
  <c r="B252" i="46"/>
  <c r="C252" i="46"/>
  <c r="D252" i="46"/>
  <c r="E252" i="46"/>
  <c r="F252" i="46"/>
  <c r="G252" i="46"/>
  <c r="H252" i="46"/>
  <c r="J252" i="46"/>
  <c r="K252" i="46"/>
  <c r="L252" i="46"/>
  <c r="M252" i="46"/>
  <c r="N252" i="46"/>
  <c r="B253" i="46"/>
  <c r="C253" i="46"/>
  <c r="D253" i="46"/>
  <c r="E253" i="46"/>
  <c r="F253" i="46"/>
  <c r="G253" i="46"/>
  <c r="H253" i="46"/>
  <c r="J253" i="46"/>
  <c r="K253" i="46"/>
  <c r="L253" i="46"/>
  <c r="M253" i="46"/>
  <c r="N253" i="46"/>
  <c r="B254" i="46"/>
  <c r="C254" i="46"/>
  <c r="D254" i="46"/>
  <c r="E254" i="46"/>
  <c r="F254" i="46"/>
  <c r="G254" i="46"/>
  <c r="H254" i="46"/>
  <c r="J254" i="46"/>
  <c r="K254" i="46"/>
  <c r="L254" i="46"/>
  <c r="M254" i="46"/>
  <c r="N254" i="46"/>
  <c r="B2" i="65"/>
  <c r="J8" i="65"/>
  <c r="K8" i="65"/>
  <c r="L8" i="65"/>
  <c r="M8" i="65"/>
  <c r="N8" i="65"/>
  <c r="P8" i="65"/>
  <c r="Q8" i="65"/>
  <c r="R8" i="65"/>
  <c r="J9" i="65"/>
  <c r="K9" i="65"/>
  <c r="L9" i="65"/>
  <c r="M9" i="65"/>
  <c r="N9" i="65"/>
  <c r="J10" i="65"/>
  <c r="K10" i="65"/>
  <c r="L10" i="65"/>
  <c r="M10" i="65"/>
  <c r="N10" i="65"/>
  <c r="J11" i="65"/>
  <c r="K11" i="65"/>
  <c r="L11" i="65"/>
  <c r="M11" i="65"/>
  <c r="N11" i="65"/>
  <c r="P11" i="65"/>
  <c r="Q11" i="65"/>
  <c r="R11" i="65"/>
  <c r="J12" i="65"/>
  <c r="K12" i="65"/>
  <c r="L12" i="65"/>
  <c r="M12" i="65"/>
  <c r="N12" i="65"/>
  <c r="P12" i="65"/>
  <c r="Q12" i="65"/>
  <c r="R12" i="65"/>
  <c r="J13" i="65"/>
  <c r="K13" i="65"/>
  <c r="L13" i="65"/>
  <c r="M13" i="65"/>
  <c r="N13" i="65"/>
  <c r="J14" i="65"/>
  <c r="K14" i="65"/>
  <c r="L14" i="65"/>
  <c r="M14" i="65"/>
  <c r="N14" i="65"/>
  <c r="P14" i="65"/>
  <c r="Q14" i="65"/>
  <c r="R14" i="65"/>
  <c r="J15" i="65"/>
  <c r="K15" i="65"/>
  <c r="L15" i="65"/>
  <c r="M15" i="65"/>
  <c r="N15" i="65"/>
  <c r="P15" i="65"/>
  <c r="Q15" i="65"/>
  <c r="R15" i="65"/>
  <c r="J16" i="65"/>
  <c r="K16" i="65"/>
  <c r="L16" i="65"/>
  <c r="M16" i="65"/>
  <c r="N16" i="65"/>
  <c r="P16" i="65"/>
  <c r="Q16" i="65"/>
  <c r="J17" i="65"/>
  <c r="K17" i="65"/>
  <c r="L17" i="65"/>
  <c r="M17" i="65"/>
  <c r="N17" i="65"/>
  <c r="P17" i="65"/>
  <c r="Q17" i="65"/>
  <c r="J21" i="65"/>
  <c r="K21" i="65"/>
  <c r="L21" i="65"/>
  <c r="M21" i="65"/>
  <c r="N21" i="65"/>
  <c r="P21" i="65"/>
  <c r="Q21" i="65"/>
  <c r="R21" i="65"/>
  <c r="J22" i="65"/>
  <c r="K22" i="65"/>
  <c r="L22" i="65"/>
  <c r="M22" i="65"/>
  <c r="N22" i="65"/>
  <c r="J23" i="65"/>
  <c r="K23" i="65"/>
  <c r="L23" i="65"/>
  <c r="M23" i="65"/>
  <c r="N23" i="65"/>
  <c r="J24" i="65"/>
  <c r="K24" i="65"/>
  <c r="L24" i="65"/>
  <c r="M24" i="65"/>
  <c r="N24" i="65"/>
  <c r="P24" i="65"/>
  <c r="Q24" i="65"/>
  <c r="R24" i="65"/>
  <c r="J25" i="65"/>
  <c r="K25" i="65"/>
  <c r="L25" i="65"/>
  <c r="M25" i="65"/>
  <c r="N25" i="65"/>
  <c r="P25" i="65"/>
  <c r="Q25" i="65"/>
  <c r="R25" i="65"/>
  <c r="J28" i="65"/>
  <c r="K28" i="65"/>
  <c r="L28" i="65"/>
  <c r="M28" i="65"/>
  <c r="N28" i="65"/>
  <c r="P28" i="65"/>
  <c r="Q28" i="65"/>
  <c r="R28" i="65"/>
  <c r="J36" i="65"/>
  <c r="K36" i="65"/>
  <c r="L36" i="65"/>
  <c r="M36" i="65"/>
  <c r="N36" i="65"/>
  <c r="P36" i="65"/>
  <c r="Q36" i="65"/>
  <c r="R36" i="65"/>
  <c r="J37" i="65"/>
  <c r="K37" i="65"/>
  <c r="L37" i="65"/>
  <c r="M37" i="65"/>
  <c r="N37" i="65"/>
  <c r="R37" i="65"/>
  <c r="J38" i="65"/>
  <c r="K38" i="65"/>
  <c r="L38" i="65"/>
  <c r="M38" i="65"/>
  <c r="N38" i="65"/>
  <c r="P38" i="65"/>
  <c r="Q38" i="65"/>
  <c r="R38" i="65"/>
  <c r="J39" i="65"/>
  <c r="K39" i="65"/>
  <c r="L39" i="65"/>
  <c r="M39" i="65"/>
  <c r="N39" i="65"/>
  <c r="J40" i="65"/>
  <c r="K40" i="65"/>
  <c r="L40" i="65"/>
  <c r="M40" i="65"/>
  <c r="N40" i="65"/>
  <c r="P40" i="65"/>
  <c r="Q40" i="65"/>
  <c r="R40" i="65"/>
  <c r="J41" i="65"/>
  <c r="K41" i="65"/>
  <c r="L41" i="65"/>
  <c r="M41" i="65"/>
  <c r="N41" i="65"/>
  <c r="P41" i="65"/>
  <c r="Q41" i="65"/>
  <c r="R41" i="65"/>
  <c r="J42" i="65"/>
  <c r="K42" i="65"/>
  <c r="L42" i="65"/>
  <c r="M42" i="65"/>
  <c r="N42" i="65"/>
  <c r="J43" i="65"/>
  <c r="K43" i="65"/>
  <c r="L43" i="65"/>
  <c r="M43" i="65"/>
  <c r="N43" i="65"/>
  <c r="P43" i="65"/>
  <c r="Q43" i="65"/>
  <c r="R43" i="65"/>
  <c r="J44" i="65"/>
  <c r="K44" i="65"/>
  <c r="L44" i="65"/>
  <c r="M44" i="65"/>
  <c r="N44" i="65"/>
  <c r="P44" i="65"/>
  <c r="Q44" i="65"/>
  <c r="R44" i="65"/>
  <c r="J45" i="65"/>
  <c r="K45" i="65"/>
  <c r="L45" i="65"/>
  <c r="M45" i="65"/>
  <c r="N45" i="65"/>
  <c r="J46" i="65"/>
  <c r="K46" i="65"/>
  <c r="L46" i="65"/>
  <c r="M46" i="65"/>
  <c r="N46" i="65"/>
  <c r="P46" i="65"/>
  <c r="Q46" i="65"/>
  <c r="R46" i="65"/>
  <c r="J47" i="65"/>
  <c r="K47" i="65"/>
  <c r="L47" i="65"/>
  <c r="M47" i="65"/>
  <c r="N47" i="65"/>
  <c r="R47" i="65"/>
  <c r="J55" i="65"/>
  <c r="K55" i="65"/>
  <c r="L55" i="65"/>
  <c r="M55" i="65"/>
  <c r="N55" i="65"/>
  <c r="P55" i="65"/>
  <c r="Q55" i="65"/>
  <c r="R55" i="65"/>
  <c r="J56" i="65"/>
  <c r="K56" i="65"/>
  <c r="L56" i="65"/>
  <c r="M56" i="65"/>
  <c r="N56" i="65"/>
  <c r="P56" i="65"/>
  <c r="Q56" i="65"/>
  <c r="R56" i="65"/>
  <c r="J57" i="65"/>
  <c r="K57" i="65"/>
  <c r="L57" i="65"/>
  <c r="M57" i="65"/>
  <c r="N57" i="65"/>
  <c r="J58" i="65"/>
  <c r="K58" i="65"/>
  <c r="L58" i="65"/>
  <c r="M58" i="65"/>
  <c r="N58" i="65"/>
  <c r="P58" i="65"/>
  <c r="Q58" i="65"/>
  <c r="R58" i="65"/>
  <c r="J59" i="65"/>
  <c r="K59" i="65"/>
  <c r="L59" i="65"/>
  <c r="M59" i="65"/>
  <c r="N59" i="65"/>
  <c r="P59" i="65"/>
  <c r="Q59" i="65"/>
  <c r="R59" i="65"/>
  <c r="J60" i="65"/>
  <c r="K60" i="65"/>
  <c r="L60" i="65"/>
  <c r="M60" i="65"/>
  <c r="N60" i="65"/>
  <c r="P60" i="65"/>
  <c r="Q60" i="65"/>
  <c r="R60" i="65"/>
  <c r="J61" i="65"/>
  <c r="K61" i="65"/>
  <c r="L61" i="65"/>
  <c r="M61" i="65"/>
  <c r="N61" i="65"/>
  <c r="P61" i="65"/>
  <c r="Q61" i="65"/>
  <c r="R61" i="65"/>
  <c r="J62" i="65"/>
  <c r="K62" i="65"/>
  <c r="L62" i="65"/>
  <c r="M62" i="65"/>
  <c r="N62" i="65"/>
  <c r="P62" i="65"/>
  <c r="Q62" i="65"/>
  <c r="R62" i="65"/>
  <c r="J67" i="65"/>
  <c r="K67" i="65"/>
  <c r="L67" i="65"/>
  <c r="M67" i="65"/>
  <c r="N67" i="65"/>
  <c r="P67" i="65"/>
  <c r="Q67" i="65"/>
  <c r="R67" i="65"/>
  <c r="J68" i="65"/>
  <c r="K68" i="65"/>
  <c r="L68" i="65"/>
  <c r="M68" i="65"/>
  <c r="N68" i="65"/>
  <c r="P68" i="65"/>
  <c r="Q68" i="65"/>
  <c r="R68" i="65"/>
  <c r="J69" i="65"/>
  <c r="K69" i="65"/>
  <c r="L69" i="65"/>
  <c r="M69" i="65"/>
  <c r="N69" i="65"/>
  <c r="P69" i="65"/>
  <c r="Q69" i="65"/>
  <c r="R69" i="65"/>
  <c r="J70" i="65"/>
  <c r="K70" i="65"/>
  <c r="L70" i="65"/>
  <c r="M70" i="65"/>
  <c r="N70" i="65"/>
  <c r="P70" i="65"/>
  <c r="Q70" i="65"/>
  <c r="R70" i="65"/>
  <c r="J71" i="65"/>
  <c r="K71" i="65"/>
  <c r="L71" i="65"/>
  <c r="M71" i="65"/>
  <c r="N71" i="65"/>
  <c r="P71" i="65"/>
  <c r="Q71" i="65"/>
  <c r="R71" i="65"/>
  <c r="J78" i="65"/>
  <c r="K78" i="65"/>
  <c r="L78" i="65"/>
  <c r="M78" i="65"/>
  <c r="N78" i="65"/>
  <c r="P78" i="65"/>
  <c r="Q78" i="65"/>
  <c r="R78" i="65"/>
  <c r="J79" i="65"/>
  <c r="K79" i="65"/>
  <c r="L79" i="65"/>
  <c r="M79" i="65"/>
  <c r="N79" i="65"/>
  <c r="P79" i="65"/>
  <c r="Q79" i="65"/>
  <c r="R79" i="65"/>
  <c r="J87" i="65"/>
  <c r="K87" i="65"/>
  <c r="L87" i="65"/>
  <c r="M87" i="65"/>
  <c r="N87" i="65"/>
  <c r="O87" i="65"/>
  <c r="P87" i="65"/>
  <c r="Q87" i="65"/>
  <c r="R87" i="65"/>
  <c r="J93" i="65"/>
  <c r="K93" i="65"/>
  <c r="L93" i="65"/>
  <c r="M93" i="65"/>
  <c r="N93" i="65"/>
  <c r="P93" i="65"/>
  <c r="Q93" i="65"/>
  <c r="R93" i="65"/>
  <c r="J101" i="65"/>
  <c r="K101" i="65"/>
  <c r="L101" i="65"/>
  <c r="M101" i="65"/>
  <c r="N101" i="65"/>
  <c r="O101" i="65"/>
  <c r="P101" i="65"/>
  <c r="Q101" i="65"/>
  <c r="R101" i="65"/>
  <c r="I112" i="65"/>
  <c r="P112" i="65"/>
  <c r="Q112" i="65"/>
  <c r="R112" i="65"/>
  <c r="B113" i="65"/>
  <c r="C113" i="65"/>
  <c r="E113" i="65"/>
  <c r="I113" i="65"/>
  <c r="P113" i="65"/>
  <c r="B114" i="65"/>
  <c r="E114" i="65"/>
  <c r="I114" i="65"/>
  <c r="P114" i="65"/>
  <c r="Q114" i="65"/>
  <c r="B115" i="65"/>
  <c r="C115" i="65"/>
  <c r="E115" i="65"/>
  <c r="I115" i="65"/>
  <c r="P115" i="65"/>
  <c r="Q115" i="65"/>
  <c r="B116" i="65"/>
  <c r="C116" i="65"/>
  <c r="E116" i="65"/>
  <c r="I116" i="65"/>
  <c r="I117" i="65"/>
  <c r="I118" i="65"/>
  <c r="I119" i="65"/>
  <c r="I120" i="65"/>
  <c r="I121" i="65"/>
  <c r="I122" i="65"/>
  <c r="I123" i="65"/>
  <c r="I124" i="65"/>
  <c r="I125" i="65"/>
  <c r="B2" i="71"/>
  <c r="J8" i="71"/>
  <c r="K8" i="71"/>
  <c r="L8" i="71"/>
  <c r="M8" i="71"/>
  <c r="N8" i="71"/>
  <c r="P8" i="71"/>
  <c r="Q8" i="71"/>
  <c r="R8" i="71"/>
  <c r="J9" i="71"/>
  <c r="K9" i="71"/>
  <c r="L9" i="71"/>
  <c r="M9" i="71"/>
  <c r="N9" i="71"/>
  <c r="J10" i="71"/>
  <c r="K10" i="71"/>
  <c r="L10" i="71"/>
  <c r="M10" i="71"/>
  <c r="N10" i="71"/>
  <c r="J11" i="71"/>
  <c r="K11" i="71"/>
  <c r="L11" i="71"/>
  <c r="M11" i="71"/>
  <c r="N11" i="71"/>
  <c r="P11" i="71"/>
  <c r="Q11" i="71"/>
  <c r="R11" i="71"/>
  <c r="J12" i="71"/>
  <c r="K12" i="71"/>
  <c r="L12" i="71"/>
  <c r="M12" i="71"/>
  <c r="N12" i="71"/>
  <c r="P12" i="71"/>
  <c r="Q12" i="71"/>
  <c r="R12" i="71"/>
  <c r="J13" i="71"/>
  <c r="K13" i="71"/>
  <c r="L13" i="71"/>
  <c r="M13" i="71"/>
  <c r="N13" i="71"/>
  <c r="J14" i="71"/>
  <c r="K14" i="71"/>
  <c r="L14" i="71"/>
  <c r="M14" i="71"/>
  <c r="N14" i="71"/>
  <c r="P14" i="71"/>
  <c r="Q14" i="71"/>
  <c r="R14" i="71"/>
  <c r="J15" i="71"/>
  <c r="K15" i="71"/>
  <c r="L15" i="71"/>
  <c r="M15" i="71"/>
  <c r="N15" i="71"/>
  <c r="P15" i="71"/>
  <c r="Q15" i="71"/>
  <c r="R15" i="71"/>
  <c r="J16" i="71"/>
  <c r="K16" i="71"/>
  <c r="L16" i="71"/>
  <c r="M16" i="71"/>
  <c r="N16" i="71"/>
  <c r="J17" i="71"/>
  <c r="K17" i="71"/>
  <c r="L17" i="71"/>
  <c r="M17" i="71"/>
  <c r="N17" i="71"/>
  <c r="P17" i="71"/>
  <c r="Q17" i="71"/>
  <c r="J18" i="71"/>
  <c r="K18" i="71"/>
  <c r="L18" i="71"/>
  <c r="M18" i="71"/>
  <c r="N18" i="71"/>
  <c r="P18" i="71"/>
  <c r="Q18" i="71"/>
  <c r="J19" i="71"/>
  <c r="K19" i="71"/>
  <c r="L19" i="71"/>
  <c r="M19" i="71"/>
  <c r="N19" i="71"/>
  <c r="P19" i="71"/>
  <c r="Q19" i="71"/>
  <c r="J26" i="71"/>
  <c r="K26" i="71"/>
  <c r="L26" i="71"/>
  <c r="M26" i="71"/>
  <c r="N26" i="71"/>
  <c r="P26" i="71"/>
  <c r="Q26" i="71"/>
  <c r="R26" i="71"/>
  <c r="J27" i="71"/>
  <c r="K27" i="71"/>
  <c r="L27" i="71"/>
  <c r="M27" i="71"/>
  <c r="N27" i="71"/>
  <c r="J28" i="71"/>
  <c r="K28" i="71"/>
  <c r="L28" i="71"/>
  <c r="M28" i="71"/>
  <c r="N28" i="71"/>
  <c r="J29" i="71"/>
  <c r="K29" i="71"/>
  <c r="L29" i="71"/>
  <c r="M29" i="71"/>
  <c r="N29" i="71"/>
  <c r="P29" i="71"/>
  <c r="Q29" i="71"/>
  <c r="R29" i="71"/>
  <c r="J30" i="71"/>
  <c r="K30" i="71"/>
  <c r="L30" i="71"/>
  <c r="M30" i="71"/>
  <c r="N30" i="71"/>
  <c r="P30" i="71"/>
  <c r="Q30" i="71"/>
  <c r="R30" i="71"/>
  <c r="J35" i="71"/>
  <c r="K35" i="71"/>
  <c r="L35" i="71"/>
  <c r="M35" i="71"/>
  <c r="N35" i="71"/>
  <c r="P35" i="71"/>
  <c r="Q35" i="71"/>
  <c r="R35" i="71"/>
  <c r="J36" i="71"/>
  <c r="K36" i="71"/>
  <c r="L36" i="71"/>
  <c r="M36" i="71"/>
  <c r="N36" i="71"/>
  <c r="J37" i="71"/>
  <c r="K37" i="71"/>
  <c r="L37" i="71"/>
  <c r="M37" i="71"/>
  <c r="N37" i="71"/>
  <c r="J38" i="71"/>
  <c r="K38" i="71"/>
  <c r="L38" i="71"/>
  <c r="M38" i="71"/>
  <c r="N38" i="71"/>
  <c r="P38" i="71"/>
  <c r="Q38" i="71"/>
  <c r="R38" i="71"/>
  <c r="J46" i="71"/>
  <c r="K46" i="71"/>
  <c r="L46" i="71"/>
  <c r="M46" i="71"/>
  <c r="N46" i="71"/>
  <c r="P46" i="71"/>
  <c r="Q46" i="71"/>
  <c r="R46" i="71"/>
  <c r="J47" i="71"/>
  <c r="K47" i="71"/>
  <c r="L47" i="71"/>
  <c r="M47" i="71"/>
  <c r="N47" i="71"/>
  <c r="J48" i="71"/>
  <c r="K48" i="71"/>
  <c r="L48" i="71"/>
  <c r="M48" i="71"/>
  <c r="N48" i="71"/>
  <c r="P48" i="71"/>
  <c r="Q48" i="71"/>
  <c r="R48" i="71"/>
  <c r="J49" i="71"/>
  <c r="K49" i="71"/>
  <c r="L49" i="71"/>
  <c r="M49" i="71"/>
  <c r="N49" i="71"/>
  <c r="J50" i="71"/>
  <c r="K50" i="71"/>
  <c r="L50" i="71"/>
  <c r="M50" i="71"/>
  <c r="N50" i="71"/>
  <c r="P50" i="71"/>
  <c r="Q50" i="71"/>
  <c r="R50" i="71"/>
  <c r="J51" i="71"/>
  <c r="K51" i="71"/>
  <c r="L51" i="71"/>
  <c r="M51" i="71"/>
  <c r="N51" i="71"/>
  <c r="P51" i="71"/>
  <c r="Q51" i="71"/>
  <c r="R51" i="71"/>
  <c r="J52" i="71"/>
  <c r="K52" i="71"/>
  <c r="L52" i="71"/>
  <c r="M52" i="71"/>
  <c r="N52" i="71"/>
  <c r="J53" i="71"/>
  <c r="K53" i="71"/>
  <c r="L53" i="71"/>
  <c r="M53" i="71"/>
  <c r="N53" i="71"/>
  <c r="P53" i="71"/>
  <c r="Q53" i="71"/>
  <c r="R53" i="71"/>
  <c r="J54" i="71"/>
  <c r="K54" i="71"/>
  <c r="L54" i="71"/>
  <c r="M54" i="71"/>
  <c r="N54" i="71"/>
  <c r="P54" i="71"/>
  <c r="Q54" i="71"/>
  <c r="R54" i="71"/>
  <c r="J55" i="71"/>
  <c r="K55" i="71"/>
  <c r="L55" i="71"/>
  <c r="M55" i="71"/>
  <c r="N55" i="71"/>
  <c r="J56" i="71"/>
  <c r="K56" i="71"/>
  <c r="L56" i="71"/>
  <c r="M56" i="71"/>
  <c r="N56" i="71"/>
  <c r="P56" i="71"/>
  <c r="Q56" i="71"/>
  <c r="R56" i="71"/>
  <c r="J57" i="71"/>
  <c r="K57" i="71"/>
  <c r="L57" i="71"/>
  <c r="M57" i="71"/>
  <c r="N57" i="71"/>
  <c r="J66" i="71"/>
  <c r="K66" i="71"/>
  <c r="L66" i="71"/>
  <c r="M66" i="71"/>
  <c r="N66" i="71"/>
  <c r="P66" i="71"/>
  <c r="Q66" i="71"/>
  <c r="R66" i="71"/>
  <c r="J67" i="71"/>
  <c r="K67" i="71"/>
  <c r="L67" i="71"/>
  <c r="M67" i="71"/>
  <c r="N67" i="71"/>
  <c r="P67" i="71"/>
  <c r="Q67" i="71"/>
  <c r="R67" i="71"/>
  <c r="J68" i="71"/>
  <c r="K68" i="71"/>
  <c r="L68" i="71"/>
  <c r="M68" i="71"/>
  <c r="N68" i="71"/>
  <c r="P68" i="71"/>
  <c r="Q68" i="71"/>
  <c r="R68" i="71"/>
  <c r="J69" i="71"/>
  <c r="K69" i="71"/>
  <c r="L69" i="71"/>
  <c r="M69" i="71"/>
  <c r="N69" i="71"/>
  <c r="P69" i="71"/>
  <c r="Q69" i="71"/>
  <c r="R69" i="71"/>
  <c r="J70" i="71"/>
  <c r="K70" i="71"/>
  <c r="L70" i="71"/>
  <c r="M70" i="71"/>
  <c r="N70" i="71"/>
  <c r="P70" i="71"/>
  <c r="Q70" i="71"/>
  <c r="R70" i="71"/>
  <c r="J71" i="71"/>
  <c r="K71" i="71"/>
  <c r="L71" i="71"/>
  <c r="M71" i="71"/>
  <c r="N71" i="71"/>
  <c r="P71" i="71"/>
  <c r="Q71" i="71"/>
  <c r="R71" i="71"/>
  <c r="J72" i="71"/>
  <c r="K72" i="71"/>
  <c r="L72" i="71"/>
  <c r="M72" i="71"/>
  <c r="N72" i="71"/>
  <c r="P72" i="71"/>
  <c r="Q72" i="71"/>
  <c r="R72" i="71"/>
  <c r="J77" i="71"/>
  <c r="K77" i="71"/>
  <c r="L77" i="71"/>
  <c r="M77" i="71"/>
  <c r="N77" i="71"/>
  <c r="P77" i="71"/>
  <c r="Q77" i="71"/>
  <c r="R77" i="71"/>
  <c r="J78" i="71"/>
  <c r="K78" i="71"/>
  <c r="L78" i="71"/>
  <c r="M78" i="71"/>
  <c r="N78" i="71"/>
  <c r="P78" i="71"/>
  <c r="Q78" i="71"/>
  <c r="R78" i="71"/>
  <c r="J79" i="71"/>
  <c r="K79" i="71"/>
  <c r="L79" i="71"/>
  <c r="M79" i="71"/>
  <c r="N79" i="71"/>
  <c r="P79" i="71"/>
  <c r="Q79" i="71"/>
  <c r="R79" i="71"/>
  <c r="J80" i="71"/>
  <c r="K80" i="71"/>
  <c r="L80" i="71"/>
  <c r="M80" i="71"/>
  <c r="N80" i="71"/>
  <c r="P80" i="71"/>
  <c r="Q80" i="71"/>
  <c r="R80" i="71"/>
  <c r="J87" i="71"/>
  <c r="K87" i="71"/>
  <c r="L87" i="71"/>
  <c r="M87" i="71"/>
  <c r="N87" i="71"/>
  <c r="P87" i="71"/>
  <c r="Q87" i="71"/>
  <c r="R87" i="71"/>
  <c r="J88" i="71"/>
  <c r="K88" i="71"/>
  <c r="L88" i="71"/>
  <c r="M88" i="71"/>
  <c r="N88" i="71"/>
  <c r="P88" i="71"/>
  <c r="Q88" i="71"/>
  <c r="R88" i="71"/>
  <c r="J89" i="71"/>
  <c r="K89" i="71"/>
  <c r="L89" i="71"/>
  <c r="M89" i="71"/>
  <c r="N89" i="71"/>
  <c r="P89" i="71"/>
  <c r="J96" i="71"/>
  <c r="K96" i="71"/>
  <c r="L96" i="71"/>
  <c r="M96" i="71"/>
  <c r="N96" i="71"/>
  <c r="O96" i="71"/>
  <c r="P96" i="71"/>
  <c r="Q96" i="71"/>
  <c r="R96" i="71"/>
  <c r="J102" i="71"/>
  <c r="K102" i="71"/>
  <c r="L102" i="71"/>
  <c r="M102" i="71"/>
  <c r="N102" i="71"/>
  <c r="P102" i="71"/>
  <c r="Q102" i="71"/>
  <c r="R102" i="71"/>
  <c r="J110" i="71"/>
  <c r="K110" i="71"/>
  <c r="L110" i="71"/>
  <c r="M110" i="71"/>
  <c r="N110" i="71"/>
  <c r="O110" i="71"/>
  <c r="P110" i="71"/>
  <c r="Q110" i="71"/>
  <c r="R110" i="71"/>
  <c r="H118" i="71"/>
  <c r="I118" i="71"/>
  <c r="P118" i="71"/>
  <c r="Q118" i="71"/>
  <c r="R118" i="71"/>
  <c r="B119" i="71"/>
  <c r="C119" i="71"/>
  <c r="E119" i="71"/>
  <c r="H119" i="71"/>
  <c r="I119" i="71"/>
  <c r="P119" i="71"/>
  <c r="B120" i="71"/>
  <c r="E120" i="71"/>
  <c r="H120" i="71"/>
  <c r="I120" i="71"/>
  <c r="P120" i="71"/>
  <c r="Q120" i="71"/>
  <c r="B121" i="71"/>
  <c r="C121" i="71"/>
  <c r="E121" i="71"/>
  <c r="H121" i="71"/>
  <c r="I121" i="71"/>
  <c r="P121" i="71"/>
  <c r="Q121" i="71"/>
  <c r="B122" i="71"/>
  <c r="C122" i="71"/>
  <c r="E122" i="71"/>
  <c r="H122" i="71"/>
  <c r="I122" i="71"/>
  <c r="H123" i="71"/>
  <c r="I123" i="71"/>
  <c r="H124" i="71"/>
  <c r="I124" i="71"/>
  <c r="H125" i="71"/>
  <c r="I125" i="71"/>
  <c r="H126" i="71"/>
  <c r="I126" i="71"/>
  <c r="H127" i="71"/>
  <c r="I127" i="71"/>
  <c r="H128" i="71"/>
  <c r="I128" i="71"/>
  <c r="I129" i="71"/>
  <c r="I130" i="71"/>
  <c r="B2" i="72"/>
  <c r="J8" i="72"/>
  <c r="K8" i="72"/>
  <c r="L8" i="72"/>
  <c r="M8" i="72"/>
  <c r="N8" i="72"/>
  <c r="P8" i="72"/>
  <c r="Q8" i="72"/>
  <c r="R8" i="72"/>
  <c r="J9" i="72"/>
  <c r="K9" i="72"/>
  <c r="L9" i="72"/>
  <c r="M9" i="72"/>
  <c r="N9" i="72"/>
  <c r="P9" i="72"/>
  <c r="Q9" i="72"/>
  <c r="R9" i="72"/>
  <c r="J10" i="72"/>
  <c r="K10" i="72"/>
  <c r="L10" i="72"/>
  <c r="M10" i="72"/>
  <c r="N10" i="72"/>
  <c r="P10" i="72"/>
  <c r="Q10" i="72"/>
  <c r="R10" i="72"/>
  <c r="J11" i="72"/>
  <c r="K11" i="72"/>
  <c r="L11" i="72"/>
  <c r="M11" i="72"/>
  <c r="N11" i="72"/>
  <c r="R11" i="72"/>
  <c r="J12" i="72"/>
  <c r="K12" i="72"/>
  <c r="L12" i="72"/>
  <c r="M12" i="72"/>
  <c r="N12" i="72"/>
  <c r="P12" i="72"/>
  <c r="Q12" i="72"/>
  <c r="R12" i="72"/>
  <c r="J13" i="72"/>
  <c r="K13" i="72"/>
  <c r="L13" i="72"/>
  <c r="M13" i="72"/>
  <c r="N13" i="72"/>
  <c r="P13" i="72"/>
  <c r="Q13" i="72"/>
  <c r="R13" i="72"/>
  <c r="J14" i="72"/>
  <c r="K14" i="72"/>
  <c r="L14" i="72"/>
  <c r="M14" i="72"/>
  <c r="N14" i="72"/>
  <c r="P14" i="72"/>
  <c r="Q14" i="72"/>
  <c r="R14" i="72"/>
  <c r="J22" i="72"/>
  <c r="K22" i="72"/>
  <c r="L22" i="72"/>
  <c r="M22" i="72"/>
  <c r="N22" i="72"/>
  <c r="P22" i="72"/>
  <c r="Q22" i="72"/>
  <c r="R22" i="72"/>
  <c r="J23" i="72"/>
  <c r="K23" i="72"/>
  <c r="L23" i="72"/>
  <c r="M23" i="72"/>
  <c r="N23" i="72"/>
  <c r="P23" i="72"/>
  <c r="Q23" i="72"/>
  <c r="R23" i="72"/>
  <c r="J24" i="72"/>
  <c r="K24" i="72"/>
  <c r="L24" i="72"/>
  <c r="M24" i="72"/>
  <c r="N24" i="72"/>
  <c r="P24" i="72"/>
  <c r="Q24" i="72"/>
  <c r="R24" i="72"/>
  <c r="J25" i="72"/>
  <c r="K25" i="72"/>
  <c r="L25" i="72"/>
  <c r="M25" i="72"/>
  <c r="N25" i="72"/>
  <c r="P25" i="72"/>
  <c r="Q25" i="72"/>
  <c r="R25" i="72"/>
  <c r="J26" i="72"/>
  <c r="K26" i="72"/>
  <c r="L26" i="72"/>
  <c r="M26" i="72"/>
  <c r="N26" i="72"/>
  <c r="P26" i="72"/>
  <c r="Q26" i="72"/>
  <c r="R26" i="72"/>
  <c r="J27" i="72"/>
  <c r="K27" i="72"/>
  <c r="L27" i="72"/>
  <c r="M27" i="72"/>
  <c r="N27" i="72"/>
  <c r="P27" i="72"/>
  <c r="Q27" i="72"/>
  <c r="R27" i="72"/>
  <c r="J28" i="72"/>
  <c r="K28" i="72"/>
  <c r="L28" i="72"/>
  <c r="M28" i="72"/>
  <c r="N28" i="72"/>
  <c r="P28" i="72"/>
  <c r="Q28" i="72"/>
  <c r="R28" i="72"/>
  <c r="J29" i="72"/>
  <c r="K29" i="72"/>
  <c r="L29" i="72"/>
  <c r="M29" i="72"/>
  <c r="N29" i="72"/>
  <c r="P29" i="72"/>
  <c r="Q29" i="72"/>
  <c r="R29" i="72"/>
  <c r="J30" i="72"/>
  <c r="K30" i="72"/>
  <c r="L30" i="72"/>
  <c r="M30" i="72"/>
  <c r="N30" i="72"/>
  <c r="P30" i="72"/>
  <c r="Q30" i="72"/>
  <c r="R30" i="72"/>
  <c r="J31" i="72"/>
  <c r="K31" i="72"/>
  <c r="L31" i="72"/>
  <c r="M31" i="72"/>
  <c r="N31" i="72"/>
  <c r="P31" i="72"/>
  <c r="Q31" i="72"/>
  <c r="R31" i="72"/>
  <c r="J32" i="72"/>
  <c r="K32" i="72"/>
  <c r="M32" i="72"/>
  <c r="N32" i="72"/>
  <c r="P32" i="72"/>
  <c r="Q32" i="72"/>
  <c r="R32" i="72"/>
  <c r="J33" i="72"/>
  <c r="K33" i="72"/>
  <c r="L33" i="72"/>
  <c r="M33" i="72"/>
  <c r="N33" i="72"/>
  <c r="P33" i="72"/>
  <c r="Q33" i="72"/>
  <c r="R33" i="72"/>
  <c r="J34" i="72"/>
  <c r="K34" i="72"/>
  <c r="L34" i="72"/>
  <c r="M34" i="72"/>
  <c r="N34" i="72"/>
  <c r="P34" i="72"/>
  <c r="Q34" i="72"/>
  <c r="R34" i="72"/>
  <c r="J35" i="72"/>
  <c r="K35" i="72"/>
  <c r="L35" i="72"/>
  <c r="M35" i="72"/>
  <c r="N35" i="72"/>
  <c r="P35" i="72"/>
  <c r="Q35" i="72"/>
  <c r="R35" i="72"/>
  <c r="J36" i="72"/>
  <c r="K36" i="72"/>
  <c r="L36" i="72"/>
  <c r="M36" i="72"/>
  <c r="N36" i="72"/>
  <c r="P36" i="72"/>
  <c r="Q36" i="72"/>
  <c r="R36" i="72"/>
  <c r="J37" i="72"/>
  <c r="K37" i="72"/>
  <c r="L37" i="72"/>
  <c r="M37" i="72"/>
  <c r="N37" i="72"/>
  <c r="P37" i="72"/>
  <c r="Q37" i="72"/>
  <c r="R37" i="72"/>
  <c r="J38" i="72"/>
  <c r="K38" i="72"/>
  <c r="L38" i="72"/>
  <c r="M38" i="72"/>
  <c r="N38" i="72"/>
  <c r="P38" i="72"/>
  <c r="Q38" i="72"/>
  <c r="R38" i="72"/>
  <c r="J39" i="72"/>
  <c r="K39" i="72"/>
  <c r="L39" i="72"/>
  <c r="M39" i="72"/>
  <c r="N39" i="72"/>
  <c r="P39" i="72"/>
  <c r="Q39" i="72"/>
  <c r="R39" i="72"/>
  <c r="J47" i="72"/>
  <c r="K47" i="72"/>
  <c r="L47" i="72"/>
  <c r="M47" i="72"/>
  <c r="N47" i="72"/>
  <c r="P47" i="72"/>
  <c r="Q47" i="72"/>
  <c r="R47" i="72"/>
  <c r="J48" i="72"/>
  <c r="K48" i="72"/>
  <c r="L48" i="72"/>
  <c r="M48" i="72"/>
  <c r="N48" i="72"/>
  <c r="P48" i="72"/>
  <c r="Q48" i="72"/>
  <c r="R48" i="72"/>
  <c r="J49" i="72"/>
  <c r="K49" i="72"/>
  <c r="L49" i="72"/>
  <c r="M49" i="72"/>
  <c r="N49" i="72"/>
  <c r="P49" i="72"/>
  <c r="Q49" i="72"/>
  <c r="R49" i="72"/>
  <c r="J50" i="72"/>
  <c r="K50" i="72"/>
  <c r="L50" i="72"/>
  <c r="M50" i="72"/>
  <c r="N50" i="72"/>
  <c r="P50" i="72"/>
  <c r="Q50" i="72"/>
  <c r="R50" i="72"/>
  <c r="J51" i="72"/>
  <c r="K51" i="72"/>
  <c r="L51" i="72"/>
  <c r="M51" i="72"/>
  <c r="N51" i="72"/>
  <c r="R51" i="72"/>
  <c r="J52" i="72"/>
  <c r="K52" i="72"/>
  <c r="L52" i="72"/>
  <c r="M52" i="72"/>
  <c r="N52" i="72"/>
  <c r="P52" i="72"/>
  <c r="Q52" i="72"/>
  <c r="R52" i="72"/>
  <c r="J53" i="72"/>
  <c r="K53" i="72"/>
  <c r="L53" i="72"/>
  <c r="M53" i="72"/>
  <c r="N53" i="72"/>
  <c r="P53" i="72"/>
  <c r="Q53" i="72"/>
  <c r="R53" i="72"/>
  <c r="J54" i="72"/>
  <c r="K54" i="72"/>
  <c r="L54" i="72"/>
  <c r="M54" i="72"/>
  <c r="N54" i="72"/>
  <c r="P54" i="72"/>
  <c r="Q54" i="72"/>
  <c r="R54" i="72"/>
  <c r="J55" i="72"/>
  <c r="K55" i="72"/>
  <c r="L55" i="72"/>
  <c r="M55" i="72"/>
  <c r="N55" i="72"/>
  <c r="P55" i="72"/>
  <c r="Q55" i="72"/>
  <c r="R55" i="72"/>
  <c r="J56" i="72"/>
  <c r="K56" i="72"/>
  <c r="L56" i="72"/>
  <c r="M56" i="72"/>
  <c r="N56" i="72"/>
  <c r="R56" i="72"/>
  <c r="J57" i="72"/>
  <c r="K57" i="72"/>
  <c r="L57" i="72"/>
  <c r="M57" i="72"/>
  <c r="N57" i="72"/>
  <c r="P57" i="72"/>
  <c r="Q57" i="72"/>
  <c r="R57" i="72"/>
  <c r="J65" i="72"/>
  <c r="L65" i="72"/>
  <c r="M65" i="72"/>
  <c r="N65" i="72"/>
  <c r="P65" i="72"/>
  <c r="Q65" i="72"/>
  <c r="R65" i="72"/>
  <c r="J66" i="72"/>
  <c r="K66" i="72"/>
  <c r="L66" i="72"/>
  <c r="M66" i="72"/>
  <c r="N66" i="72"/>
  <c r="P66" i="72"/>
  <c r="Q66" i="72"/>
  <c r="R66" i="72"/>
  <c r="J67" i="72"/>
  <c r="K67" i="72"/>
  <c r="L67" i="72"/>
  <c r="M67" i="72"/>
  <c r="N67" i="72"/>
  <c r="J68" i="72"/>
  <c r="K68" i="72"/>
  <c r="L68" i="72"/>
  <c r="M68" i="72"/>
  <c r="N68" i="72"/>
  <c r="P68" i="72"/>
  <c r="Q68" i="72"/>
  <c r="R68" i="72"/>
  <c r="J69" i="72"/>
  <c r="K69" i="72"/>
  <c r="L69" i="72"/>
  <c r="M69" i="72"/>
  <c r="N69" i="72"/>
  <c r="P69" i="72"/>
  <c r="Q69" i="72"/>
  <c r="R69" i="72"/>
  <c r="J70" i="72"/>
  <c r="K70" i="72"/>
  <c r="L70" i="72"/>
  <c r="M70" i="72"/>
  <c r="N70" i="72"/>
  <c r="R70" i="72"/>
  <c r="J71" i="72"/>
  <c r="K71" i="72"/>
  <c r="L71" i="72"/>
  <c r="M71" i="72"/>
  <c r="N71" i="72"/>
  <c r="P71" i="72"/>
  <c r="Q71" i="72"/>
  <c r="R71" i="72"/>
  <c r="J72" i="72"/>
  <c r="K72" i="72"/>
  <c r="L72" i="72"/>
  <c r="M72" i="72"/>
  <c r="N72" i="72"/>
  <c r="R72" i="72"/>
  <c r="J73" i="72"/>
  <c r="K73" i="72"/>
  <c r="L73" i="72"/>
  <c r="M73" i="72"/>
  <c r="N73" i="72"/>
  <c r="P73" i="72"/>
  <c r="Q73" i="72"/>
  <c r="R73" i="72"/>
  <c r="J74" i="72"/>
  <c r="K74" i="72"/>
  <c r="L74" i="72"/>
  <c r="M74" i="72"/>
  <c r="N74" i="72"/>
  <c r="P74" i="72"/>
  <c r="Q74" i="72"/>
  <c r="R74" i="72"/>
  <c r="J75" i="72"/>
  <c r="K75" i="72"/>
  <c r="L75" i="72"/>
  <c r="M75" i="72"/>
  <c r="N75" i="72"/>
  <c r="P75" i="72"/>
  <c r="Q75" i="72"/>
  <c r="R75" i="72"/>
  <c r="J83" i="72"/>
  <c r="K83" i="72"/>
  <c r="L83" i="72"/>
  <c r="M83" i="72"/>
  <c r="N83" i="72"/>
  <c r="O83" i="72"/>
  <c r="P83" i="72"/>
  <c r="Q83" i="72"/>
  <c r="R83" i="72"/>
  <c r="J84" i="72"/>
  <c r="K84" i="72"/>
  <c r="L84" i="72"/>
  <c r="M84" i="72"/>
  <c r="N84" i="72"/>
  <c r="P84" i="72"/>
  <c r="Q84" i="72"/>
  <c r="R84" i="72"/>
  <c r="J85" i="72"/>
  <c r="K85" i="72"/>
  <c r="L85" i="72"/>
  <c r="M85" i="72"/>
  <c r="N85" i="72"/>
  <c r="P85" i="72"/>
  <c r="Q85" i="72"/>
  <c r="R85" i="72"/>
  <c r="J86" i="72"/>
  <c r="K86" i="72"/>
  <c r="L86" i="72"/>
  <c r="M86" i="72"/>
  <c r="N86" i="72"/>
  <c r="P86" i="72"/>
  <c r="Q86" i="72"/>
  <c r="R86" i="72"/>
  <c r="J94" i="72"/>
  <c r="K94" i="72"/>
  <c r="L94" i="72"/>
  <c r="M94" i="72"/>
  <c r="N94" i="72"/>
  <c r="O94" i="72"/>
  <c r="P94" i="72"/>
  <c r="Q94" i="72"/>
  <c r="R94" i="72"/>
  <c r="J95" i="72"/>
  <c r="K95" i="72"/>
  <c r="L95" i="72"/>
  <c r="M95" i="72"/>
  <c r="N95" i="72"/>
  <c r="P95" i="72"/>
  <c r="Q95" i="72"/>
  <c r="R95" i="72"/>
  <c r="J96" i="72"/>
  <c r="K96" i="72"/>
  <c r="L96" i="72"/>
  <c r="M96" i="72"/>
  <c r="N96" i="72"/>
  <c r="P96" i="72"/>
  <c r="Q96" i="72"/>
  <c r="R96" i="72"/>
  <c r="J97" i="72"/>
  <c r="K97" i="72"/>
  <c r="L97" i="72"/>
  <c r="M97" i="72"/>
  <c r="N97" i="72"/>
  <c r="P97" i="72"/>
  <c r="Q97" i="72"/>
  <c r="R97" i="72"/>
  <c r="I102" i="72"/>
  <c r="J102" i="72"/>
  <c r="P102" i="72"/>
  <c r="Q102" i="72"/>
  <c r="R102" i="72"/>
  <c r="B103" i="72"/>
  <c r="C103" i="72"/>
  <c r="E103" i="72"/>
  <c r="I103" i="72"/>
  <c r="J103" i="72"/>
  <c r="P103" i="72"/>
  <c r="B104" i="72"/>
  <c r="E104" i="72"/>
  <c r="I104" i="72"/>
  <c r="J104" i="72"/>
  <c r="P104" i="72"/>
  <c r="Q104" i="72"/>
  <c r="B105" i="72"/>
  <c r="C105" i="72"/>
  <c r="E105" i="72"/>
  <c r="I105" i="72"/>
  <c r="J105" i="72"/>
  <c r="P105" i="72"/>
  <c r="Q105" i="72"/>
  <c r="B106" i="72"/>
  <c r="C106" i="72"/>
  <c r="E106" i="72"/>
  <c r="I106" i="72"/>
  <c r="J106" i="72"/>
  <c r="I107" i="72"/>
  <c r="I108" i="72"/>
  <c r="I109" i="72"/>
  <c r="I110" i="72"/>
  <c r="I111" i="72"/>
  <c r="B2" i="75"/>
  <c r="J8" i="75"/>
  <c r="K8" i="75"/>
  <c r="L8" i="75"/>
  <c r="M8" i="75"/>
  <c r="N8" i="75"/>
  <c r="P8" i="75"/>
  <c r="Q8" i="75"/>
  <c r="R8" i="75"/>
  <c r="J9" i="75"/>
  <c r="K9" i="75"/>
  <c r="L9" i="75"/>
  <c r="M9" i="75"/>
  <c r="N9" i="75"/>
  <c r="P9" i="75"/>
  <c r="Q9" i="75"/>
  <c r="R9" i="75"/>
  <c r="J10" i="75"/>
  <c r="K10" i="75"/>
  <c r="L10" i="75"/>
  <c r="M10" i="75"/>
  <c r="N10" i="75"/>
  <c r="P10" i="75"/>
  <c r="Q10" i="75"/>
  <c r="R10" i="75"/>
  <c r="J11" i="75"/>
  <c r="K11" i="75"/>
  <c r="L11" i="75"/>
  <c r="M11" i="75"/>
  <c r="N11" i="75"/>
  <c r="P11" i="75"/>
  <c r="Q11" i="75"/>
  <c r="R11" i="75"/>
  <c r="J12" i="75"/>
  <c r="K12" i="75"/>
  <c r="L12" i="75"/>
  <c r="M12" i="75"/>
  <c r="N12" i="75"/>
  <c r="P12" i="75"/>
  <c r="Q12" i="75"/>
  <c r="R12" i="75"/>
  <c r="J13" i="75"/>
  <c r="K13" i="75"/>
  <c r="L13" i="75"/>
  <c r="M13" i="75"/>
  <c r="N13" i="75"/>
  <c r="P13" i="75"/>
  <c r="Q13" i="75"/>
  <c r="R13" i="75"/>
  <c r="J14" i="75"/>
  <c r="K14" i="75"/>
  <c r="L14" i="75"/>
  <c r="M14" i="75"/>
  <c r="N14" i="75"/>
  <c r="R14" i="75"/>
  <c r="J15" i="75"/>
  <c r="K15" i="75"/>
  <c r="L15" i="75"/>
  <c r="M15" i="75"/>
  <c r="N15" i="75"/>
  <c r="P15" i="75"/>
  <c r="Q15" i="75"/>
  <c r="R15" i="75"/>
  <c r="J16" i="75"/>
  <c r="K16" i="75"/>
  <c r="L16" i="75"/>
  <c r="M16" i="75"/>
  <c r="N16" i="75"/>
  <c r="P16" i="75"/>
  <c r="Q16" i="75"/>
  <c r="R16" i="75"/>
  <c r="J23" i="75"/>
  <c r="K23" i="75"/>
  <c r="L23" i="75"/>
  <c r="M23" i="75"/>
  <c r="N23" i="75"/>
  <c r="P23" i="75"/>
  <c r="Q23" i="75"/>
  <c r="R23" i="75"/>
  <c r="J24" i="75"/>
  <c r="K24" i="75"/>
  <c r="L24" i="75"/>
  <c r="M24" i="75"/>
  <c r="N24" i="75"/>
  <c r="P24" i="75"/>
  <c r="Q24" i="75"/>
  <c r="R24" i="75"/>
  <c r="J25" i="75"/>
  <c r="K25" i="75"/>
  <c r="L25" i="75"/>
  <c r="M25" i="75"/>
  <c r="N25" i="75"/>
  <c r="P25" i="75"/>
  <c r="Q25" i="75"/>
  <c r="R25" i="75"/>
  <c r="J26" i="75"/>
  <c r="K26" i="75"/>
  <c r="L26" i="75"/>
  <c r="M26" i="75"/>
  <c r="N26" i="75"/>
  <c r="P26" i="75"/>
  <c r="Q26" i="75"/>
  <c r="R26" i="75"/>
  <c r="J27" i="75"/>
  <c r="K27" i="75"/>
  <c r="L27" i="75"/>
  <c r="M27" i="75"/>
  <c r="N27" i="75"/>
  <c r="P27" i="75"/>
  <c r="Q27" i="75"/>
  <c r="R27" i="75"/>
  <c r="J28" i="75"/>
  <c r="K28" i="75"/>
  <c r="L28" i="75"/>
  <c r="M28" i="75"/>
  <c r="N28" i="75"/>
  <c r="P28" i="75"/>
  <c r="Q28" i="75"/>
  <c r="R28" i="75"/>
  <c r="J29" i="75"/>
  <c r="K29" i="75"/>
  <c r="L29" i="75"/>
  <c r="M29" i="75"/>
  <c r="N29" i="75"/>
  <c r="P29" i="75"/>
  <c r="Q29" i="75"/>
  <c r="R29" i="75"/>
  <c r="J30" i="75"/>
  <c r="K30" i="75"/>
  <c r="L30" i="75"/>
  <c r="M30" i="75"/>
  <c r="N30" i="75"/>
  <c r="P30" i="75"/>
  <c r="Q30" i="75"/>
  <c r="R30" i="75"/>
  <c r="J31" i="75"/>
  <c r="K31" i="75"/>
  <c r="L31" i="75"/>
  <c r="M31" i="75"/>
  <c r="N31" i="75"/>
  <c r="P31" i="75"/>
  <c r="Q31" i="75"/>
  <c r="R31" i="75"/>
  <c r="J32" i="75"/>
  <c r="K32" i="75"/>
  <c r="L32" i="75"/>
  <c r="M32" i="75"/>
  <c r="N32" i="75"/>
  <c r="P32" i="75"/>
  <c r="Q32" i="75"/>
  <c r="R32" i="75"/>
  <c r="J33" i="75"/>
  <c r="K33" i="75"/>
  <c r="L33" i="75"/>
  <c r="M33" i="75"/>
  <c r="N33" i="75"/>
  <c r="P33" i="75"/>
  <c r="Q33" i="75"/>
  <c r="R33" i="75"/>
  <c r="J34" i="75"/>
  <c r="K34" i="75"/>
  <c r="L34" i="75"/>
  <c r="M34" i="75"/>
  <c r="N34" i="75"/>
  <c r="P34" i="75"/>
  <c r="Q34" i="75"/>
  <c r="R34" i="75"/>
  <c r="J35" i="75"/>
  <c r="K35" i="75"/>
  <c r="L35" i="75"/>
  <c r="M35" i="75"/>
  <c r="N35" i="75"/>
  <c r="P35" i="75"/>
  <c r="Q35" i="75"/>
  <c r="R35" i="75"/>
  <c r="J36" i="75"/>
  <c r="K36" i="75"/>
  <c r="L36" i="75"/>
  <c r="M36" i="75"/>
  <c r="N36" i="75"/>
  <c r="P36" i="75"/>
  <c r="Q36" i="75"/>
  <c r="R36" i="75"/>
  <c r="J37" i="75"/>
  <c r="K37" i="75"/>
  <c r="L37" i="75"/>
  <c r="M37" i="75"/>
  <c r="N37" i="75"/>
  <c r="P37" i="75"/>
  <c r="Q37" i="75"/>
  <c r="R37" i="75"/>
  <c r="J38" i="75"/>
  <c r="K38" i="75"/>
  <c r="L38" i="75"/>
  <c r="M38" i="75"/>
  <c r="N38" i="75"/>
  <c r="P38" i="75"/>
  <c r="Q38" i="75"/>
  <c r="R38" i="75"/>
  <c r="J39" i="75"/>
  <c r="K39" i="75"/>
  <c r="L39" i="75"/>
  <c r="M39" i="75"/>
  <c r="N39" i="75"/>
  <c r="P39" i="75"/>
  <c r="Q39" i="75"/>
  <c r="R39" i="75"/>
  <c r="J46" i="75"/>
  <c r="K46" i="75"/>
  <c r="L46" i="75"/>
  <c r="M46" i="75"/>
  <c r="N46" i="75"/>
  <c r="P46" i="75"/>
  <c r="Q46" i="75"/>
  <c r="R46" i="75"/>
  <c r="J47" i="75"/>
  <c r="K47" i="75"/>
  <c r="L47" i="75"/>
  <c r="M47" i="75"/>
  <c r="N47" i="75"/>
  <c r="P47" i="75"/>
  <c r="Q47" i="75"/>
  <c r="R47" i="75"/>
  <c r="J48" i="75"/>
  <c r="K48" i="75"/>
  <c r="L48" i="75"/>
  <c r="M48" i="75"/>
  <c r="N48" i="75"/>
  <c r="P48" i="75"/>
  <c r="Q48" i="75"/>
  <c r="R48" i="75"/>
  <c r="J49" i="75"/>
  <c r="K49" i="75"/>
  <c r="L49" i="75"/>
  <c r="M49" i="75"/>
  <c r="N49" i="75"/>
  <c r="P49" i="75"/>
  <c r="Q49" i="75"/>
  <c r="R49" i="75"/>
  <c r="J50" i="75"/>
  <c r="K50" i="75"/>
  <c r="L50" i="75"/>
  <c r="M50" i="75"/>
  <c r="N50" i="75"/>
  <c r="P50" i="75"/>
  <c r="Q50" i="75"/>
  <c r="R50" i="75"/>
  <c r="J51" i="75"/>
  <c r="K51" i="75"/>
  <c r="L51" i="75"/>
  <c r="M51" i="75"/>
  <c r="N51" i="75"/>
  <c r="P51" i="75"/>
  <c r="Q51" i="75"/>
  <c r="R51" i="75"/>
  <c r="J52" i="75"/>
  <c r="K52" i="75"/>
  <c r="L52" i="75"/>
  <c r="M52" i="75"/>
  <c r="N52" i="75"/>
  <c r="P52" i="75"/>
  <c r="Q52" i="75"/>
  <c r="R52" i="75"/>
  <c r="J53" i="75"/>
  <c r="K53" i="75"/>
  <c r="L53" i="75"/>
  <c r="M53" i="75"/>
  <c r="N53" i="75"/>
  <c r="P53" i="75"/>
  <c r="Q53" i="75"/>
  <c r="R53" i="75"/>
  <c r="J54" i="75"/>
  <c r="K54" i="75"/>
  <c r="L54" i="75"/>
  <c r="M54" i="75"/>
  <c r="N54" i="75"/>
  <c r="P54" i="75"/>
  <c r="Q54" i="75"/>
  <c r="R54" i="75"/>
  <c r="J55" i="75"/>
  <c r="K55" i="75"/>
  <c r="L55" i="75"/>
  <c r="M55" i="75"/>
  <c r="N55" i="75"/>
  <c r="P55" i="75"/>
  <c r="Q55" i="75"/>
  <c r="R55" i="75"/>
  <c r="J62" i="75"/>
  <c r="K62" i="75"/>
  <c r="L62" i="75"/>
  <c r="M62" i="75"/>
  <c r="N62" i="75"/>
  <c r="P62" i="75"/>
  <c r="Q62" i="75"/>
  <c r="R62" i="75"/>
  <c r="J63" i="75"/>
  <c r="K63" i="75"/>
  <c r="L63" i="75"/>
  <c r="M63" i="75"/>
  <c r="N63" i="75"/>
  <c r="P63" i="75"/>
  <c r="Q63" i="75"/>
  <c r="R63" i="75"/>
  <c r="J64" i="75"/>
  <c r="K64" i="75"/>
  <c r="L64" i="75"/>
  <c r="M64" i="75"/>
  <c r="N64" i="75"/>
  <c r="R64" i="75"/>
  <c r="J65" i="75"/>
  <c r="K65" i="75"/>
  <c r="L65" i="75"/>
  <c r="M65" i="75"/>
  <c r="N65" i="75"/>
  <c r="P65" i="75"/>
  <c r="Q65" i="75"/>
  <c r="R65" i="75"/>
  <c r="J66" i="75"/>
  <c r="K66" i="75"/>
  <c r="L66" i="75"/>
  <c r="M66" i="75"/>
  <c r="N66" i="75"/>
  <c r="P66" i="75"/>
  <c r="Q66" i="75"/>
  <c r="R66" i="75"/>
  <c r="J67" i="75"/>
  <c r="K67" i="75"/>
  <c r="L67" i="75"/>
  <c r="M67" i="75"/>
  <c r="N67" i="75"/>
  <c r="R67" i="75"/>
  <c r="J68" i="75"/>
  <c r="K68" i="75"/>
  <c r="L68" i="75"/>
  <c r="M68" i="75"/>
  <c r="N68" i="75"/>
  <c r="P68" i="75"/>
  <c r="Q68" i="75"/>
  <c r="R68" i="75"/>
  <c r="J69" i="75"/>
  <c r="K69" i="75"/>
  <c r="L69" i="75"/>
  <c r="M69" i="75"/>
  <c r="N69" i="75"/>
  <c r="R69" i="75"/>
  <c r="J70" i="75"/>
  <c r="K70" i="75"/>
  <c r="L70" i="75"/>
  <c r="M70" i="75"/>
  <c r="N70" i="75"/>
  <c r="P70" i="75"/>
  <c r="Q70" i="75"/>
  <c r="R70" i="75"/>
  <c r="J71" i="75"/>
  <c r="K71" i="75"/>
  <c r="L71" i="75"/>
  <c r="M71" i="75"/>
  <c r="N71" i="75"/>
  <c r="P71" i="75"/>
  <c r="Q71" i="75"/>
  <c r="R71" i="75"/>
  <c r="J72" i="75"/>
  <c r="K72" i="75"/>
  <c r="L72" i="75"/>
  <c r="M72" i="75"/>
  <c r="N72" i="75"/>
  <c r="P72" i="75"/>
  <c r="Q72" i="75"/>
  <c r="R72" i="75"/>
  <c r="J73" i="75"/>
  <c r="K73" i="75"/>
  <c r="L73" i="75"/>
  <c r="M73" i="75"/>
  <c r="N73" i="75"/>
  <c r="P73" i="75"/>
  <c r="Q73" i="75"/>
  <c r="R73" i="75"/>
  <c r="H82" i="75"/>
  <c r="I82" i="75"/>
  <c r="P82" i="75"/>
  <c r="Q82" i="75"/>
  <c r="R82" i="75"/>
  <c r="B83" i="75"/>
  <c r="C83" i="75"/>
  <c r="E83" i="75"/>
  <c r="H83" i="75"/>
  <c r="I83" i="75"/>
  <c r="P83" i="75"/>
  <c r="B84" i="75"/>
  <c r="E84" i="75"/>
  <c r="I84" i="75"/>
  <c r="P84" i="75"/>
  <c r="Q84" i="75"/>
  <c r="B85" i="75"/>
  <c r="C85" i="75"/>
  <c r="E85" i="75"/>
  <c r="I85" i="75"/>
  <c r="P85" i="75"/>
  <c r="Q85" i="75"/>
  <c r="B86" i="75"/>
  <c r="C86" i="75"/>
  <c r="E86" i="75"/>
  <c r="I86" i="75"/>
  <c r="I87" i="75"/>
  <c r="I88" i="75"/>
  <c r="I89" i="75"/>
  <c r="I90" i="75"/>
  <c r="I91" i="75"/>
  <c r="I92" i="75"/>
  <c r="I93" i="75"/>
  <c r="I94" i="75"/>
  <c r="I95" i="75"/>
  <c r="I96" i="75"/>
  <c r="B2" i="73"/>
  <c r="J8" i="73"/>
  <c r="K8" i="73"/>
  <c r="L8" i="73"/>
  <c r="M8" i="73"/>
  <c r="N8" i="73"/>
  <c r="P8" i="73"/>
  <c r="Q8" i="73"/>
  <c r="R8" i="73"/>
  <c r="J9" i="73"/>
  <c r="K9" i="73"/>
  <c r="L9" i="73"/>
  <c r="M9" i="73"/>
  <c r="N9" i="73"/>
  <c r="P9" i="73"/>
  <c r="Q9" i="73"/>
  <c r="R9" i="73"/>
  <c r="J10" i="73"/>
  <c r="K10" i="73"/>
  <c r="L10" i="73"/>
  <c r="M10" i="73"/>
  <c r="N10" i="73"/>
  <c r="P10" i="73"/>
  <c r="Q10" i="73"/>
  <c r="R10" i="73"/>
  <c r="J11" i="73"/>
  <c r="K11" i="73"/>
  <c r="L11" i="73"/>
  <c r="M11" i="73"/>
  <c r="N11" i="73"/>
  <c r="P11" i="73"/>
  <c r="Q11" i="73"/>
  <c r="R11" i="73"/>
  <c r="J12" i="73"/>
  <c r="K12" i="73"/>
  <c r="L12" i="73"/>
  <c r="M12" i="73"/>
  <c r="N12" i="73"/>
  <c r="P12" i="73"/>
  <c r="Q12" i="73"/>
  <c r="R12" i="73"/>
  <c r="J13" i="73"/>
  <c r="K13" i="73"/>
  <c r="L13" i="73"/>
  <c r="M13" i="73"/>
  <c r="N13" i="73"/>
  <c r="R13" i="73"/>
  <c r="J14" i="73"/>
  <c r="K14" i="73"/>
  <c r="L14" i="73"/>
  <c r="M14" i="73"/>
  <c r="N14" i="73"/>
  <c r="P14" i="73"/>
  <c r="Q14" i="73"/>
  <c r="R14" i="73"/>
  <c r="J15" i="73"/>
  <c r="K15" i="73"/>
  <c r="L15" i="73"/>
  <c r="M15" i="73"/>
  <c r="N15" i="73"/>
  <c r="P15" i="73"/>
  <c r="Q15" i="73"/>
  <c r="R15" i="73"/>
  <c r="J16" i="73"/>
  <c r="K16" i="73"/>
  <c r="L16" i="73"/>
  <c r="M16" i="73"/>
  <c r="N16" i="73"/>
  <c r="R16" i="73"/>
  <c r="J17" i="73"/>
  <c r="K17" i="73"/>
  <c r="L17" i="73"/>
  <c r="M17" i="73"/>
  <c r="N17" i="73"/>
  <c r="P17" i="73"/>
  <c r="Q17" i="73"/>
  <c r="R17" i="73"/>
  <c r="J18" i="73"/>
  <c r="K18" i="73"/>
  <c r="L18" i="73"/>
  <c r="M18" i="73"/>
  <c r="N18" i="73"/>
  <c r="R18" i="73"/>
  <c r="J19" i="73"/>
  <c r="K19" i="73"/>
  <c r="L19" i="73"/>
  <c r="M19" i="73"/>
  <c r="N19" i="73"/>
  <c r="R19" i="73"/>
  <c r="J20" i="73"/>
  <c r="K20" i="73"/>
  <c r="L20" i="73"/>
  <c r="M20" i="73"/>
  <c r="N20" i="73"/>
  <c r="P20" i="73"/>
  <c r="Q20" i="73"/>
  <c r="R20" i="73"/>
  <c r="J21" i="73"/>
  <c r="K21" i="73"/>
  <c r="L21" i="73"/>
  <c r="M21" i="73"/>
  <c r="N21" i="73"/>
  <c r="P21" i="73"/>
  <c r="Q21" i="73"/>
  <c r="R21" i="73"/>
  <c r="J22" i="73"/>
  <c r="K22" i="73"/>
  <c r="L22" i="73"/>
  <c r="M22" i="73"/>
  <c r="N22" i="73"/>
  <c r="J23" i="73"/>
  <c r="K23" i="73"/>
  <c r="L23" i="73"/>
  <c r="M23" i="73"/>
  <c r="N23" i="73"/>
  <c r="J24" i="73"/>
  <c r="K24" i="73"/>
  <c r="L24" i="73"/>
  <c r="M24" i="73"/>
  <c r="N24" i="73"/>
  <c r="J31" i="73"/>
  <c r="K31" i="73"/>
  <c r="L31" i="73"/>
  <c r="M31" i="73"/>
  <c r="N31" i="73"/>
  <c r="P31" i="73"/>
  <c r="Q31" i="73"/>
  <c r="R31" i="73"/>
  <c r="J32" i="73"/>
  <c r="K32" i="73"/>
  <c r="L32" i="73"/>
  <c r="M32" i="73"/>
  <c r="N32" i="73"/>
  <c r="P32" i="73"/>
  <c r="Q32" i="73"/>
  <c r="R32" i="73"/>
  <c r="J33" i="73"/>
  <c r="K33" i="73"/>
  <c r="L33" i="73"/>
  <c r="M33" i="73"/>
  <c r="N33" i="73"/>
  <c r="P33" i="73"/>
  <c r="Q33" i="73"/>
  <c r="R33" i="73"/>
  <c r="J34" i="73"/>
  <c r="K34" i="73"/>
  <c r="L34" i="73"/>
  <c r="M34" i="73"/>
  <c r="N34" i="73"/>
  <c r="P34" i="73"/>
  <c r="Q34" i="73"/>
  <c r="R34" i="73"/>
  <c r="J35" i="73"/>
  <c r="K35" i="73"/>
  <c r="L35" i="73"/>
  <c r="M35" i="73"/>
  <c r="N35" i="73"/>
  <c r="P35" i="73"/>
  <c r="Q35" i="73"/>
  <c r="R35" i="73"/>
  <c r="J36" i="73"/>
  <c r="K36" i="73"/>
  <c r="L36" i="73"/>
  <c r="M36" i="73"/>
  <c r="N36" i="73"/>
  <c r="P36" i="73"/>
  <c r="Q36" i="73"/>
  <c r="R36" i="73"/>
  <c r="J37" i="73"/>
  <c r="K37" i="73"/>
  <c r="L37" i="73"/>
  <c r="M37" i="73"/>
  <c r="N37" i="73"/>
  <c r="P37" i="73"/>
  <c r="Q37" i="73"/>
  <c r="R37" i="73"/>
  <c r="J38" i="73"/>
  <c r="K38" i="73"/>
  <c r="L38" i="73"/>
  <c r="M38" i="73"/>
  <c r="N38" i="73"/>
  <c r="P38" i="73"/>
  <c r="Q38" i="73"/>
  <c r="R38" i="73"/>
  <c r="J39" i="73"/>
  <c r="K39" i="73"/>
  <c r="L39" i="73"/>
  <c r="M39" i="73"/>
  <c r="N39" i="73"/>
  <c r="P39" i="73"/>
  <c r="Q39" i="73"/>
  <c r="R39" i="73"/>
  <c r="J40" i="73"/>
  <c r="K40" i="73"/>
  <c r="L40" i="73"/>
  <c r="M40" i="73"/>
  <c r="N40" i="73"/>
  <c r="P40" i="73"/>
  <c r="Q40" i="73"/>
  <c r="R40" i="73"/>
  <c r="J41" i="73"/>
  <c r="K41" i="73"/>
  <c r="L41" i="73"/>
  <c r="M41" i="73"/>
  <c r="N41" i="73"/>
  <c r="P41" i="73"/>
  <c r="Q41" i="73"/>
  <c r="R41" i="73"/>
  <c r="J42" i="73"/>
  <c r="K42" i="73"/>
  <c r="L42" i="73"/>
  <c r="M42" i="73"/>
  <c r="N42" i="73"/>
  <c r="P42" i="73"/>
  <c r="Q42" i="73"/>
  <c r="R42" i="73"/>
  <c r="J43" i="73"/>
  <c r="K43" i="73"/>
  <c r="L43" i="73"/>
  <c r="M43" i="73"/>
  <c r="N43" i="73"/>
  <c r="P43" i="73"/>
  <c r="Q43" i="73"/>
  <c r="R43" i="73"/>
  <c r="J44" i="73"/>
  <c r="K44" i="73"/>
  <c r="L44" i="73"/>
  <c r="M44" i="73"/>
  <c r="N44" i="73"/>
  <c r="P44" i="73"/>
  <c r="Q44" i="73"/>
  <c r="R44" i="73"/>
  <c r="J45" i="73"/>
  <c r="K45" i="73"/>
  <c r="L45" i="73"/>
  <c r="M45" i="73"/>
  <c r="N45" i="73"/>
  <c r="P45" i="73"/>
  <c r="Q45" i="73"/>
  <c r="R45" i="73"/>
  <c r="J46" i="73"/>
  <c r="K46" i="73"/>
  <c r="L46" i="73"/>
  <c r="M46" i="73"/>
  <c r="N46" i="73"/>
  <c r="P46" i="73"/>
  <c r="Q46" i="73"/>
  <c r="R46" i="73"/>
  <c r="J47" i="73"/>
  <c r="K47" i="73"/>
  <c r="L47" i="73"/>
  <c r="M47" i="73"/>
  <c r="N47" i="73"/>
  <c r="P47" i="73"/>
  <c r="Q47" i="73"/>
  <c r="R47" i="73"/>
  <c r="J48" i="73"/>
  <c r="K48" i="73"/>
  <c r="L48" i="73"/>
  <c r="M48" i="73"/>
  <c r="N48" i="73"/>
  <c r="P48" i="73"/>
  <c r="Q48" i="73"/>
  <c r="R48" i="73"/>
  <c r="J49" i="73"/>
  <c r="K49" i="73"/>
  <c r="L49" i="73"/>
  <c r="M49" i="73"/>
  <c r="N49" i="73"/>
  <c r="P49" i="73"/>
  <c r="Q49" i="73"/>
  <c r="R49" i="73"/>
  <c r="J56" i="73"/>
  <c r="K56" i="73"/>
  <c r="L56" i="73"/>
  <c r="M56" i="73"/>
  <c r="N56" i="73"/>
  <c r="P56" i="73"/>
  <c r="Q56" i="73"/>
  <c r="R56" i="73"/>
  <c r="J57" i="73"/>
  <c r="K57" i="73"/>
  <c r="L57" i="73"/>
  <c r="M57" i="73"/>
  <c r="N57" i="73"/>
  <c r="P57" i="73"/>
  <c r="Q57" i="73"/>
  <c r="R57" i="73"/>
  <c r="J58" i="73"/>
  <c r="K58" i="73"/>
  <c r="L58" i="73"/>
  <c r="M58" i="73"/>
  <c r="N58" i="73"/>
  <c r="P58" i="73"/>
  <c r="Q58" i="73"/>
  <c r="R58" i="73"/>
  <c r="J59" i="73"/>
  <c r="K59" i="73"/>
  <c r="L59" i="73"/>
  <c r="M59" i="73"/>
  <c r="N59" i="73"/>
  <c r="R59" i="73"/>
  <c r="J60" i="73"/>
  <c r="K60" i="73"/>
  <c r="L60" i="73"/>
  <c r="M60" i="73"/>
  <c r="N60" i="73"/>
  <c r="P60" i="73"/>
  <c r="Q60" i="73"/>
  <c r="R60" i="73"/>
  <c r="J61" i="73"/>
  <c r="K61" i="73"/>
  <c r="L61" i="73"/>
  <c r="M61" i="73"/>
  <c r="N61" i="73"/>
  <c r="P61" i="73"/>
  <c r="Q61" i="73"/>
  <c r="R61" i="73"/>
  <c r="J62" i="73"/>
  <c r="K62" i="73"/>
  <c r="L62" i="73"/>
  <c r="M62" i="73"/>
  <c r="N62" i="73"/>
  <c r="P62" i="73"/>
  <c r="Q62" i="73"/>
  <c r="R62" i="73"/>
  <c r="J63" i="73"/>
  <c r="K63" i="73"/>
  <c r="L63" i="73"/>
  <c r="M63" i="73"/>
  <c r="N63" i="73"/>
  <c r="P63" i="73"/>
  <c r="Q63" i="73"/>
  <c r="R63" i="73"/>
  <c r="J64" i="73"/>
  <c r="K64" i="73"/>
  <c r="L64" i="73"/>
  <c r="M64" i="73"/>
  <c r="N64" i="73"/>
  <c r="P64" i="73"/>
  <c r="Q64" i="73"/>
  <c r="R64" i="73"/>
  <c r="J72" i="73"/>
  <c r="K72" i="73"/>
  <c r="L72" i="73"/>
  <c r="M72" i="73"/>
  <c r="N72" i="73"/>
  <c r="P72" i="73"/>
  <c r="Q72" i="73"/>
  <c r="R72" i="73"/>
  <c r="J73" i="73"/>
  <c r="K73" i="73"/>
  <c r="L73" i="73"/>
  <c r="M73" i="73"/>
  <c r="N73" i="73"/>
  <c r="P73" i="73"/>
  <c r="Q73" i="73"/>
  <c r="R73" i="73"/>
  <c r="J74" i="73"/>
  <c r="K74" i="73"/>
  <c r="L74" i="73"/>
  <c r="M74" i="73"/>
  <c r="N74" i="73"/>
  <c r="R74" i="73"/>
  <c r="J75" i="73"/>
  <c r="K75" i="73"/>
  <c r="L75" i="73"/>
  <c r="M75" i="73"/>
  <c r="N75" i="73"/>
  <c r="P75" i="73"/>
  <c r="Q75" i="73"/>
  <c r="R75" i="73"/>
  <c r="J76" i="73"/>
  <c r="K76" i="73"/>
  <c r="L76" i="73"/>
  <c r="M76" i="73"/>
  <c r="N76" i="73"/>
  <c r="R76" i="73"/>
  <c r="J77" i="73"/>
  <c r="K77" i="73"/>
  <c r="L77" i="73"/>
  <c r="M77" i="73"/>
  <c r="N77" i="73"/>
  <c r="P77" i="73"/>
  <c r="Q77" i="73"/>
  <c r="R77" i="73"/>
  <c r="J78" i="73"/>
  <c r="K78" i="73"/>
  <c r="L78" i="73"/>
  <c r="M78" i="73"/>
  <c r="N78" i="73"/>
  <c r="P78" i="73"/>
  <c r="Q78" i="73"/>
  <c r="R78" i="73"/>
  <c r="J79" i="73"/>
  <c r="K79" i="73"/>
  <c r="L79" i="73"/>
  <c r="M79" i="73"/>
  <c r="N79" i="73"/>
  <c r="P79" i="73"/>
  <c r="Q79" i="73"/>
  <c r="R79" i="73"/>
  <c r="J80" i="73"/>
  <c r="K80" i="73"/>
  <c r="L80" i="73"/>
  <c r="M80" i="73"/>
  <c r="N80" i="73"/>
  <c r="P80" i="73"/>
  <c r="Q80" i="73"/>
  <c r="R80" i="73"/>
  <c r="I86" i="73"/>
  <c r="P86" i="73"/>
  <c r="Q86" i="73"/>
  <c r="R86" i="73"/>
  <c r="B87" i="73"/>
  <c r="C87" i="73"/>
  <c r="E87" i="73"/>
  <c r="I87" i="73"/>
  <c r="P87" i="73"/>
  <c r="B88" i="73"/>
  <c r="E88" i="73"/>
  <c r="I88" i="73"/>
  <c r="P88" i="73"/>
  <c r="Q88" i="73"/>
  <c r="B89" i="73"/>
  <c r="C89" i="73"/>
  <c r="E89" i="73"/>
  <c r="I89" i="73"/>
  <c r="P89" i="73"/>
  <c r="Q89" i="73"/>
  <c r="B90" i="73"/>
  <c r="C90" i="73"/>
  <c r="E90" i="73"/>
  <c r="I90" i="73"/>
  <c r="I91" i="73"/>
  <c r="I92" i="73"/>
  <c r="I93" i="73"/>
  <c r="I94" i="73"/>
  <c r="I95" i="73"/>
  <c r="I96" i="73"/>
  <c r="I97" i="73"/>
  <c r="I98" i="73"/>
  <c r="B2" i="74"/>
  <c r="J8" i="74"/>
  <c r="K8" i="74"/>
  <c r="L8" i="74"/>
  <c r="M8" i="74"/>
  <c r="N8" i="74"/>
  <c r="P8" i="74"/>
  <c r="Q8" i="74"/>
  <c r="R8" i="74"/>
  <c r="J9" i="74"/>
  <c r="K9" i="74"/>
  <c r="L9" i="74"/>
  <c r="M9" i="74"/>
  <c r="N9" i="74"/>
  <c r="P9" i="74"/>
  <c r="Q9" i="74"/>
  <c r="R9" i="74"/>
  <c r="J10" i="74"/>
  <c r="K10" i="74"/>
  <c r="L10" i="74"/>
  <c r="M10" i="74"/>
  <c r="N10" i="74"/>
  <c r="P10" i="74"/>
  <c r="Q10" i="74"/>
  <c r="R10" i="74"/>
  <c r="J11" i="74"/>
  <c r="K11" i="74"/>
  <c r="L11" i="74"/>
  <c r="M11" i="74"/>
  <c r="N11" i="74"/>
  <c r="P11" i="74"/>
  <c r="Q11" i="74"/>
  <c r="R11" i="74"/>
  <c r="J12" i="74"/>
  <c r="K12" i="74"/>
  <c r="L12" i="74"/>
  <c r="M12" i="74"/>
  <c r="N12" i="74"/>
  <c r="P12" i="74"/>
  <c r="Q12" i="74"/>
  <c r="R12" i="74"/>
  <c r="J13" i="74"/>
  <c r="K13" i="74"/>
  <c r="L13" i="74"/>
  <c r="M13" i="74"/>
  <c r="N13" i="74"/>
  <c r="P13" i="74"/>
  <c r="Q13" i="74"/>
  <c r="R13" i="74"/>
  <c r="J14" i="74"/>
  <c r="K14" i="74"/>
  <c r="L14" i="74"/>
  <c r="M14" i="74"/>
  <c r="N14" i="74"/>
  <c r="P14" i="74"/>
  <c r="Q14" i="74"/>
  <c r="R14" i="74"/>
  <c r="J15" i="74"/>
  <c r="K15" i="74"/>
  <c r="L15" i="74"/>
  <c r="M15" i="74"/>
  <c r="N15" i="74"/>
  <c r="P15" i="74"/>
  <c r="Q15" i="74"/>
  <c r="R15" i="74"/>
  <c r="J16" i="74"/>
  <c r="K16" i="74"/>
  <c r="L16" i="74"/>
  <c r="M16" i="74"/>
  <c r="N16" i="74"/>
  <c r="P16" i="74"/>
  <c r="Q16" i="74"/>
  <c r="R16" i="74"/>
  <c r="J17" i="74"/>
  <c r="K17" i="74"/>
  <c r="L17" i="74"/>
  <c r="M17" i="74"/>
  <c r="N17" i="74"/>
  <c r="R17" i="74"/>
  <c r="J18" i="74"/>
  <c r="K18" i="74"/>
  <c r="L18" i="74"/>
  <c r="M18" i="74"/>
  <c r="N18" i="74"/>
  <c r="P18" i="74"/>
  <c r="Q18" i="74"/>
  <c r="R18" i="74"/>
  <c r="J19" i="74"/>
  <c r="K19" i="74"/>
  <c r="L19" i="74"/>
  <c r="M19" i="74"/>
  <c r="N19" i="74"/>
  <c r="P19" i="74"/>
  <c r="Q19" i="74"/>
  <c r="R19" i="74"/>
  <c r="J20" i="74"/>
  <c r="K20" i="74"/>
  <c r="L20" i="74"/>
  <c r="M20" i="74"/>
  <c r="N20" i="74"/>
  <c r="R20" i="74"/>
  <c r="J21" i="74"/>
  <c r="K21" i="74"/>
  <c r="L21" i="74"/>
  <c r="M21" i="74"/>
  <c r="N21" i="74"/>
  <c r="P21" i="74"/>
  <c r="Q21" i="74"/>
  <c r="R21" i="74"/>
  <c r="J22" i="74"/>
  <c r="K22" i="74"/>
  <c r="L22" i="74"/>
  <c r="M22" i="74"/>
  <c r="N22" i="74"/>
  <c r="R22" i="74"/>
  <c r="J23" i="74"/>
  <c r="K23" i="74"/>
  <c r="L23" i="74"/>
  <c r="M23" i="74"/>
  <c r="N23" i="74"/>
  <c r="R23" i="74"/>
  <c r="J24" i="74"/>
  <c r="K24" i="74"/>
  <c r="L24" i="74"/>
  <c r="M24" i="74"/>
  <c r="N24" i="74"/>
  <c r="P24" i="74"/>
  <c r="Q24" i="74"/>
  <c r="R24" i="74"/>
  <c r="J25" i="74"/>
  <c r="K25" i="74"/>
  <c r="L25" i="74"/>
  <c r="M25" i="74"/>
  <c r="N25" i="74"/>
  <c r="P25" i="74"/>
  <c r="Q25" i="74"/>
  <c r="R25" i="74"/>
  <c r="J26" i="74"/>
  <c r="K26" i="74"/>
  <c r="L26" i="74"/>
  <c r="M26" i="74"/>
  <c r="N26" i="74"/>
  <c r="R26" i="74"/>
  <c r="J27" i="74"/>
  <c r="K27" i="74"/>
  <c r="L27" i="74"/>
  <c r="M27" i="74"/>
  <c r="N27" i="74"/>
  <c r="R27" i="74"/>
  <c r="J28" i="74"/>
  <c r="K28" i="74"/>
  <c r="L28" i="74"/>
  <c r="M28" i="74"/>
  <c r="N28" i="74"/>
  <c r="R28" i="74"/>
  <c r="J36" i="74"/>
  <c r="K36" i="74"/>
  <c r="L36" i="74"/>
  <c r="M36" i="74"/>
  <c r="N36" i="74"/>
  <c r="P36" i="74"/>
  <c r="Q36" i="74"/>
  <c r="R36" i="74"/>
  <c r="J37" i="74"/>
  <c r="K37" i="74"/>
  <c r="L37" i="74"/>
  <c r="M37" i="74"/>
  <c r="N37" i="74"/>
  <c r="P37" i="74"/>
  <c r="Q37" i="74"/>
  <c r="R37" i="74"/>
  <c r="J38" i="74"/>
  <c r="K38" i="74"/>
  <c r="L38" i="74"/>
  <c r="M38" i="74"/>
  <c r="N38" i="74"/>
  <c r="R38" i="74"/>
  <c r="J39" i="74"/>
  <c r="K39" i="74"/>
  <c r="L39" i="74"/>
  <c r="M39" i="74"/>
  <c r="N39" i="74"/>
  <c r="P39" i="74"/>
  <c r="Q39" i="74"/>
  <c r="R39" i="74"/>
  <c r="J40" i="74"/>
  <c r="K40" i="74"/>
  <c r="L40" i="74"/>
  <c r="M40" i="74"/>
  <c r="N40" i="74"/>
  <c r="P40" i="74"/>
  <c r="Q40" i="74"/>
  <c r="R40" i="74"/>
  <c r="J41" i="74"/>
  <c r="K41" i="74"/>
  <c r="L41" i="74"/>
  <c r="M41" i="74"/>
  <c r="N41" i="74"/>
  <c r="P41" i="74"/>
  <c r="Q41" i="74"/>
  <c r="R41" i="74"/>
  <c r="J42" i="74"/>
  <c r="K42" i="74"/>
  <c r="L42" i="74"/>
  <c r="M42" i="74"/>
  <c r="N42" i="74"/>
  <c r="P42" i="74"/>
  <c r="Q42" i="74"/>
  <c r="R42" i="74"/>
  <c r="J43" i="74"/>
  <c r="K43" i="74"/>
  <c r="L43" i="74"/>
  <c r="M43" i="74"/>
  <c r="N43" i="74"/>
  <c r="P43" i="74"/>
  <c r="Q43" i="74"/>
  <c r="R43" i="74"/>
  <c r="J44" i="74"/>
  <c r="K44" i="74"/>
  <c r="L44" i="74"/>
  <c r="M44" i="74"/>
  <c r="N44" i="74"/>
  <c r="P44" i="74"/>
  <c r="Q44" i="74"/>
  <c r="R44" i="74"/>
  <c r="J45" i="74"/>
  <c r="K45" i="74"/>
  <c r="L45" i="74"/>
  <c r="M45" i="74"/>
  <c r="N45" i="74"/>
  <c r="P45" i="74"/>
  <c r="Q45" i="74"/>
  <c r="R45" i="74"/>
  <c r="J47" i="74"/>
  <c r="K47" i="74"/>
  <c r="L47" i="74"/>
  <c r="M47" i="74"/>
  <c r="N47" i="74"/>
  <c r="P47" i="74"/>
  <c r="Q47" i="74"/>
  <c r="R47" i="74"/>
  <c r="J48" i="74"/>
  <c r="K48" i="74"/>
  <c r="L48" i="74"/>
  <c r="M48" i="74"/>
  <c r="N48" i="74"/>
  <c r="R48" i="74"/>
  <c r="J56" i="74"/>
  <c r="K56" i="74"/>
  <c r="L56" i="74"/>
  <c r="M56" i="74"/>
  <c r="N56" i="74"/>
  <c r="P56" i="74"/>
  <c r="Q56" i="74"/>
  <c r="R56" i="74"/>
  <c r="J57" i="74"/>
  <c r="K57" i="74"/>
  <c r="L57" i="74"/>
  <c r="M57" i="74"/>
  <c r="N57" i="74"/>
  <c r="P57" i="74"/>
  <c r="Q57" i="74"/>
  <c r="R57" i="74"/>
  <c r="J58" i="74"/>
  <c r="K58" i="74"/>
  <c r="L58" i="74"/>
  <c r="M58" i="74"/>
  <c r="N58" i="74"/>
  <c r="P58" i="74"/>
  <c r="Q58" i="74"/>
  <c r="R58" i="74"/>
  <c r="J59" i="74"/>
  <c r="K59" i="74"/>
  <c r="L59" i="74"/>
  <c r="M59" i="74"/>
  <c r="N59" i="74"/>
  <c r="P59" i="74"/>
  <c r="Q59" i="74"/>
  <c r="R59" i="74"/>
  <c r="J60" i="74"/>
  <c r="K60" i="74"/>
  <c r="L60" i="74"/>
  <c r="M60" i="74"/>
  <c r="N60" i="74"/>
  <c r="P60" i="74"/>
  <c r="Q60" i="74"/>
  <c r="R60" i="74"/>
  <c r="J61" i="74"/>
  <c r="K61" i="74"/>
  <c r="L61" i="74"/>
  <c r="M61" i="74"/>
  <c r="N61" i="74"/>
  <c r="P61" i="74"/>
  <c r="Q61" i="74"/>
  <c r="R61" i="74"/>
  <c r="J62" i="74"/>
  <c r="K62" i="74"/>
  <c r="L62" i="74"/>
  <c r="M62" i="74"/>
  <c r="N62" i="74"/>
  <c r="P62" i="74"/>
  <c r="Q62" i="74"/>
  <c r="R62" i="74"/>
  <c r="J63" i="74"/>
  <c r="K63" i="74"/>
  <c r="L63" i="74"/>
  <c r="M63" i="74"/>
  <c r="N63" i="74"/>
  <c r="P63" i="74"/>
  <c r="Q63" i="74"/>
  <c r="R63" i="74"/>
  <c r="J64" i="74"/>
  <c r="K64" i="74"/>
  <c r="L64" i="74"/>
  <c r="M64" i="74"/>
  <c r="N64" i="74"/>
  <c r="P64" i="74"/>
  <c r="Q64" i="74"/>
  <c r="R64" i="74"/>
  <c r="J65" i="74"/>
  <c r="K65" i="74"/>
  <c r="L65" i="74"/>
  <c r="M65" i="74"/>
  <c r="N65" i="74"/>
  <c r="P65" i="74"/>
  <c r="Q65" i="74"/>
  <c r="R65" i="74"/>
  <c r="J66" i="74"/>
  <c r="K66" i="74"/>
  <c r="L66" i="74"/>
  <c r="M66" i="74"/>
  <c r="N66" i="74"/>
  <c r="P66" i="74"/>
  <c r="Q66" i="74"/>
  <c r="R66" i="74"/>
  <c r="J67" i="74"/>
  <c r="K67" i="74"/>
  <c r="L67" i="74"/>
  <c r="M67" i="74"/>
  <c r="N67" i="74"/>
  <c r="P67" i="74"/>
  <c r="Q67" i="74"/>
  <c r="R67" i="74"/>
  <c r="J68" i="74"/>
  <c r="K68" i="74"/>
  <c r="L68" i="74"/>
  <c r="M68" i="74"/>
  <c r="N68" i="74"/>
  <c r="P68" i="74"/>
  <c r="Q68" i="74"/>
  <c r="R68" i="74"/>
  <c r="J69" i="74"/>
  <c r="K69" i="74"/>
  <c r="L69" i="74"/>
  <c r="M69" i="74"/>
  <c r="N69" i="74"/>
  <c r="P69" i="74"/>
  <c r="Q69" i="74"/>
  <c r="R69" i="74"/>
  <c r="J70" i="74"/>
  <c r="K70" i="74"/>
  <c r="L70" i="74"/>
  <c r="M70" i="74"/>
  <c r="N70" i="74"/>
  <c r="P70" i="74"/>
  <c r="Q70" i="74"/>
  <c r="R70" i="74"/>
  <c r="J71" i="74"/>
  <c r="K71" i="74"/>
  <c r="L71" i="74"/>
  <c r="M71" i="74"/>
  <c r="N71" i="74"/>
  <c r="P71" i="74"/>
  <c r="Q71" i="74"/>
  <c r="R71" i="74"/>
  <c r="J72" i="74"/>
  <c r="K72" i="74"/>
  <c r="L72" i="74"/>
  <c r="M72" i="74"/>
  <c r="N72" i="74"/>
  <c r="P72" i="74"/>
  <c r="Q72" i="74"/>
  <c r="R72" i="74"/>
  <c r="J73" i="74"/>
  <c r="K73" i="74"/>
  <c r="L73" i="74"/>
  <c r="M73" i="74"/>
  <c r="N73" i="74"/>
  <c r="P73" i="74"/>
  <c r="Q73" i="74"/>
  <c r="R73" i="74"/>
  <c r="J74" i="74"/>
  <c r="K74" i="74"/>
  <c r="L74" i="74"/>
  <c r="M74" i="74"/>
  <c r="N74" i="74"/>
  <c r="P74" i="74"/>
  <c r="Q74" i="74"/>
  <c r="R74" i="74"/>
  <c r="J82" i="74"/>
  <c r="K82" i="74"/>
  <c r="L82" i="74"/>
  <c r="M82" i="74"/>
  <c r="N82" i="74"/>
  <c r="P82" i="74"/>
  <c r="Q82" i="74"/>
  <c r="R82" i="74"/>
  <c r="J83" i="74"/>
  <c r="K83" i="74"/>
  <c r="L83" i="74"/>
  <c r="M83" i="74"/>
  <c r="N83" i="74"/>
  <c r="P83" i="74"/>
  <c r="Q83" i="74"/>
  <c r="R83" i="74"/>
  <c r="J84" i="74"/>
  <c r="K84" i="74"/>
  <c r="L84" i="74"/>
  <c r="M84" i="74"/>
  <c r="N84" i="74"/>
  <c r="P84" i="74"/>
  <c r="Q84" i="74"/>
  <c r="R84" i="74"/>
  <c r="J85" i="74"/>
  <c r="K85" i="74"/>
  <c r="L85" i="74"/>
  <c r="M85" i="74"/>
  <c r="N85" i="74"/>
  <c r="R85" i="74"/>
  <c r="J86" i="74"/>
  <c r="K86" i="74"/>
  <c r="L86" i="74"/>
  <c r="M86" i="74"/>
  <c r="N86" i="74"/>
  <c r="P86" i="74"/>
  <c r="Q86" i="74"/>
  <c r="R86" i="74"/>
  <c r="J87" i="74"/>
  <c r="K87" i="74"/>
  <c r="L87" i="74"/>
  <c r="M87" i="74"/>
  <c r="N87" i="74"/>
  <c r="P87" i="74"/>
  <c r="Q87" i="74"/>
  <c r="R87" i="74"/>
  <c r="J88" i="74"/>
  <c r="K88" i="74"/>
  <c r="L88" i="74"/>
  <c r="M88" i="74"/>
  <c r="N88" i="74"/>
  <c r="P88" i="74"/>
  <c r="Q88" i="74"/>
  <c r="R88" i="74"/>
  <c r="J89" i="74"/>
  <c r="K89" i="74"/>
  <c r="L89" i="74"/>
  <c r="M89" i="74"/>
  <c r="N89" i="74"/>
  <c r="P89" i="74"/>
  <c r="Q89" i="74"/>
  <c r="R89" i="74"/>
  <c r="J90" i="74"/>
  <c r="K90" i="74"/>
  <c r="L90" i="74"/>
  <c r="M90" i="74"/>
  <c r="N90" i="74"/>
  <c r="P90" i="74"/>
  <c r="Q90" i="74"/>
  <c r="R90" i="74"/>
  <c r="I96" i="74"/>
  <c r="P96" i="74"/>
  <c r="Q96" i="74"/>
  <c r="R96" i="74"/>
  <c r="B97" i="74"/>
  <c r="C97" i="74"/>
  <c r="E97" i="74"/>
  <c r="I97" i="74"/>
  <c r="P97" i="74"/>
  <c r="B98" i="74"/>
  <c r="E98" i="74"/>
  <c r="I98" i="74"/>
  <c r="P98" i="74"/>
  <c r="Q98" i="74"/>
  <c r="B99" i="74"/>
  <c r="C99" i="74"/>
  <c r="E99" i="74"/>
  <c r="I99" i="74"/>
  <c r="P99" i="74"/>
  <c r="Q99" i="74"/>
  <c r="B100" i="74"/>
  <c r="C100" i="74"/>
  <c r="E100" i="74"/>
  <c r="I100" i="74"/>
  <c r="I101" i="74"/>
  <c r="I102" i="74"/>
  <c r="I103" i="74"/>
  <c r="I104" i="74"/>
  <c r="I105" i="74"/>
  <c r="I106" i="74"/>
  <c r="I107" i="74"/>
  <c r="I108" i="74"/>
  <c r="I109" i="74"/>
  <c r="I110" i="74"/>
  <c r="I111" i="74"/>
  <c r="J8" i="66"/>
  <c r="K8" i="66"/>
  <c r="L8" i="66"/>
  <c r="M8" i="66"/>
  <c r="N8" i="66"/>
  <c r="P8" i="66"/>
  <c r="Q8" i="66"/>
  <c r="R8" i="66"/>
  <c r="J9" i="66"/>
  <c r="K9" i="66"/>
  <c r="L9" i="66"/>
  <c r="M9" i="66"/>
  <c r="N9" i="66"/>
  <c r="P9" i="66"/>
  <c r="Q9" i="66"/>
  <c r="R9" i="66"/>
  <c r="J10" i="66"/>
  <c r="K10" i="66"/>
  <c r="L10" i="66"/>
  <c r="M10" i="66"/>
  <c r="N10" i="66"/>
  <c r="R10" i="66"/>
  <c r="J11" i="66"/>
  <c r="K11" i="66"/>
  <c r="L11" i="66"/>
  <c r="M11" i="66"/>
  <c r="N11" i="66"/>
  <c r="R11" i="66"/>
  <c r="J12" i="66"/>
  <c r="K12" i="66"/>
  <c r="L12" i="66"/>
  <c r="M12" i="66"/>
  <c r="N12" i="66"/>
  <c r="R12" i="66"/>
  <c r="J13" i="66"/>
  <c r="K13" i="66"/>
  <c r="L13" i="66"/>
  <c r="M13" i="66"/>
  <c r="N13" i="66"/>
  <c r="R13" i="66"/>
  <c r="J14" i="66"/>
  <c r="K14" i="66"/>
  <c r="L14" i="66"/>
  <c r="M14" i="66"/>
  <c r="N14" i="66"/>
  <c r="J22" i="66"/>
  <c r="K22" i="66"/>
  <c r="L22" i="66"/>
  <c r="M22" i="66"/>
  <c r="N22" i="66"/>
  <c r="P22" i="66"/>
  <c r="Q22" i="66"/>
  <c r="R22" i="66"/>
  <c r="J23" i="66"/>
  <c r="K23" i="66"/>
  <c r="L23" i="66"/>
  <c r="M23" i="66"/>
  <c r="N23" i="66"/>
  <c r="R23" i="66"/>
  <c r="J24" i="66"/>
  <c r="K24" i="66"/>
  <c r="L24" i="66"/>
  <c r="M24" i="66"/>
  <c r="N24" i="66"/>
  <c r="R24" i="66"/>
  <c r="J25" i="66"/>
  <c r="K25" i="66"/>
  <c r="L25" i="66"/>
  <c r="M25" i="66"/>
  <c r="N25" i="66"/>
  <c r="R25" i="66"/>
  <c r="J26" i="66"/>
  <c r="K26" i="66"/>
  <c r="L26" i="66"/>
  <c r="M26" i="66"/>
  <c r="N26" i="66"/>
  <c r="R26" i="66"/>
  <c r="J35" i="66"/>
  <c r="K35" i="66"/>
  <c r="L35" i="66"/>
  <c r="M35" i="66"/>
  <c r="N35" i="66"/>
  <c r="P35" i="66"/>
  <c r="Q35" i="66"/>
  <c r="R35" i="66"/>
  <c r="J36" i="66"/>
  <c r="K36" i="66"/>
  <c r="L36" i="66"/>
  <c r="M36" i="66"/>
  <c r="N36" i="66"/>
  <c r="R36" i="66"/>
  <c r="J37" i="66"/>
  <c r="K37" i="66"/>
  <c r="L37" i="66"/>
  <c r="M37" i="66"/>
  <c r="N37" i="66"/>
  <c r="P37" i="66"/>
  <c r="Q37" i="66"/>
  <c r="R37" i="66"/>
  <c r="J38" i="66"/>
  <c r="K38" i="66"/>
  <c r="L38" i="66"/>
  <c r="M38" i="66"/>
  <c r="N38" i="66"/>
  <c r="R38" i="66"/>
  <c r="J39" i="66"/>
  <c r="K39" i="66"/>
  <c r="L39" i="66"/>
  <c r="M39" i="66"/>
  <c r="N39" i="66"/>
  <c r="R39" i="66"/>
  <c r="J40" i="66"/>
  <c r="K40" i="66"/>
  <c r="L40" i="66"/>
  <c r="M40" i="66"/>
  <c r="N40" i="66"/>
  <c r="R40" i="66"/>
  <c r="J47" i="66"/>
  <c r="K47" i="66"/>
  <c r="L47" i="66"/>
  <c r="M47" i="66"/>
  <c r="N47" i="66"/>
  <c r="P47" i="66"/>
  <c r="Q47" i="66"/>
  <c r="R47" i="66"/>
  <c r="J48" i="66"/>
  <c r="K48" i="66"/>
  <c r="L48" i="66"/>
  <c r="M48" i="66"/>
  <c r="N48" i="66"/>
  <c r="R48" i="66"/>
  <c r="J49" i="66"/>
  <c r="K49" i="66"/>
  <c r="L49" i="66"/>
  <c r="M49" i="66"/>
  <c r="N49" i="66"/>
  <c r="R49" i="66"/>
  <c r="J50" i="66"/>
  <c r="K50" i="66"/>
  <c r="L50" i="66"/>
  <c r="M50" i="66"/>
  <c r="N50" i="66"/>
  <c r="P50" i="66"/>
  <c r="Q50" i="66"/>
  <c r="R50" i="66"/>
  <c r="J51" i="66"/>
  <c r="K51" i="66"/>
  <c r="L51" i="66"/>
  <c r="M51" i="66"/>
  <c r="N51" i="66"/>
  <c r="P51" i="66"/>
  <c r="Q51" i="66"/>
  <c r="R51" i="66"/>
  <c r="J52" i="66"/>
  <c r="K52" i="66"/>
  <c r="L52" i="66"/>
  <c r="M52" i="66"/>
  <c r="N52" i="66"/>
  <c r="R52" i="66"/>
  <c r="J60" i="66"/>
  <c r="K60" i="66"/>
  <c r="L60" i="66"/>
  <c r="M60" i="66"/>
  <c r="N60" i="66"/>
  <c r="O60" i="66"/>
  <c r="P60" i="66"/>
  <c r="Q60" i="66"/>
  <c r="R60" i="66"/>
  <c r="J61" i="66"/>
  <c r="K61" i="66"/>
  <c r="L61" i="66"/>
  <c r="M61" i="66"/>
  <c r="N61" i="66"/>
  <c r="O61" i="66"/>
  <c r="P61" i="66"/>
  <c r="Q61" i="66"/>
  <c r="R61" i="66"/>
  <c r="J69" i="66"/>
  <c r="K69" i="66"/>
  <c r="L69" i="66"/>
  <c r="M69" i="66"/>
  <c r="N69" i="66"/>
  <c r="O69" i="66"/>
  <c r="P69" i="66"/>
  <c r="Q69" i="66"/>
  <c r="R69" i="66"/>
  <c r="I75" i="66"/>
  <c r="P75" i="66"/>
  <c r="Q75" i="66"/>
  <c r="R75" i="66"/>
  <c r="B76" i="66"/>
  <c r="C76" i="66"/>
  <c r="E76" i="66"/>
  <c r="I76" i="66"/>
  <c r="P76" i="66"/>
  <c r="B77" i="66"/>
  <c r="E77" i="66"/>
  <c r="I77" i="66"/>
  <c r="P77" i="66"/>
  <c r="Q77" i="66"/>
  <c r="B78" i="66"/>
  <c r="C78" i="66"/>
  <c r="E78" i="66"/>
  <c r="I78" i="66"/>
  <c r="P78" i="66"/>
  <c r="Q78" i="66"/>
  <c r="B79" i="66"/>
  <c r="C79" i="66"/>
  <c r="E79" i="66"/>
  <c r="B2" i="68"/>
  <c r="J8" i="68"/>
  <c r="K8" i="68"/>
  <c r="L8" i="68"/>
  <c r="M8" i="68"/>
  <c r="N8" i="68"/>
  <c r="P8" i="68"/>
  <c r="Q8" i="68"/>
  <c r="R8" i="68"/>
  <c r="J9" i="68"/>
  <c r="K9" i="68"/>
  <c r="L9" i="68"/>
  <c r="M9" i="68"/>
  <c r="N9" i="68"/>
  <c r="P9" i="68"/>
  <c r="Q9" i="68"/>
  <c r="R9" i="68"/>
  <c r="J10" i="68"/>
  <c r="K10" i="68"/>
  <c r="L10" i="68"/>
  <c r="M10" i="68"/>
  <c r="N10" i="68"/>
  <c r="R10" i="68"/>
  <c r="J11" i="68"/>
  <c r="K11" i="68"/>
  <c r="L11" i="68"/>
  <c r="M11" i="68"/>
  <c r="N11" i="68"/>
  <c r="R11" i="68"/>
  <c r="J12" i="68"/>
  <c r="K12" i="68"/>
  <c r="L12" i="68"/>
  <c r="M12" i="68"/>
  <c r="N12" i="68"/>
  <c r="R12" i="68"/>
  <c r="J20" i="68"/>
  <c r="K20" i="68"/>
  <c r="L20" i="68"/>
  <c r="M20" i="68"/>
  <c r="N20" i="68"/>
  <c r="P20" i="68"/>
  <c r="Q20" i="68"/>
  <c r="R20" i="68"/>
  <c r="J21" i="68"/>
  <c r="K21" i="68"/>
  <c r="L21" i="68"/>
  <c r="M21" i="68"/>
  <c r="N21" i="68"/>
  <c r="P21" i="68"/>
  <c r="Q21" i="68"/>
  <c r="R21" i="68"/>
  <c r="J22" i="68"/>
  <c r="K22" i="68"/>
  <c r="L22" i="68"/>
  <c r="M22" i="68"/>
  <c r="N22" i="68"/>
  <c r="R22" i="68"/>
  <c r="J23" i="68"/>
  <c r="K23" i="68"/>
  <c r="L23" i="68"/>
  <c r="M23" i="68"/>
  <c r="N23" i="68"/>
  <c r="P23" i="68"/>
  <c r="Q23" i="68"/>
  <c r="R23" i="68"/>
  <c r="J24" i="68"/>
  <c r="K24" i="68"/>
  <c r="L24" i="68"/>
  <c r="M24" i="68"/>
  <c r="N24" i="68"/>
  <c r="R24" i="68"/>
  <c r="J25" i="68"/>
  <c r="K25" i="68"/>
  <c r="L25" i="68"/>
  <c r="M25" i="68"/>
  <c r="N25" i="68"/>
  <c r="J33" i="68"/>
  <c r="K33" i="68"/>
  <c r="L33" i="68"/>
  <c r="M33" i="68"/>
  <c r="N33" i="68"/>
  <c r="P33" i="68"/>
  <c r="Q33" i="68"/>
  <c r="R33" i="68"/>
  <c r="J34" i="68"/>
  <c r="K34" i="68"/>
  <c r="L34" i="68"/>
  <c r="M34" i="68"/>
  <c r="N34" i="68"/>
  <c r="P34" i="68"/>
  <c r="Q34" i="68"/>
  <c r="R34" i="68"/>
  <c r="J35" i="68"/>
  <c r="K35" i="68"/>
  <c r="L35" i="68"/>
  <c r="M35" i="68"/>
  <c r="N35" i="68"/>
  <c r="R35" i="68"/>
  <c r="J36" i="68"/>
  <c r="K36" i="68"/>
  <c r="L36" i="68"/>
  <c r="M36" i="68"/>
  <c r="N36" i="68"/>
  <c r="P36" i="68"/>
  <c r="Q36" i="68"/>
  <c r="R36" i="68"/>
  <c r="J37" i="68"/>
  <c r="K37" i="68"/>
  <c r="L37" i="68"/>
  <c r="M37" i="68"/>
  <c r="N37" i="68"/>
  <c r="R37" i="68"/>
  <c r="J38" i="68"/>
  <c r="K38" i="68"/>
  <c r="L38" i="68"/>
  <c r="M38" i="68"/>
  <c r="N38" i="68"/>
  <c r="P38" i="68"/>
  <c r="Q38" i="68"/>
  <c r="R38" i="68"/>
  <c r="J39" i="68"/>
  <c r="K39" i="68"/>
  <c r="L39" i="68"/>
  <c r="M39" i="68"/>
  <c r="N39" i="68"/>
  <c r="R39" i="68"/>
  <c r="J45" i="68"/>
  <c r="K45" i="68"/>
  <c r="L45" i="68"/>
  <c r="M45" i="68"/>
  <c r="N45" i="68"/>
  <c r="P45" i="68"/>
  <c r="Q45" i="68"/>
  <c r="R45" i="68"/>
  <c r="J46" i="68"/>
  <c r="K46" i="68"/>
  <c r="L46" i="68"/>
  <c r="M46" i="68"/>
  <c r="N46" i="68"/>
  <c r="R46" i="68"/>
  <c r="J47" i="68"/>
  <c r="K47" i="68"/>
  <c r="L47" i="68"/>
  <c r="M47" i="68"/>
  <c r="N47" i="68"/>
  <c r="R47" i="68"/>
  <c r="J55" i="68"/>
  <c r="K55" i="68"/>
  <c r="L55" i="68"/>
  <c r="M55" i="68"/>
  <c r="N55" i="68"/>
  <c r="O55" i="68"/>
  <c r="P55" i="68"/>
  <c r="Q55" i="68"/>
  <c r="R55" i="68"/>
  <c r="J56" i="68"/>
  <c r="K56" i="68"/>
  <c r="L56" i="68"/>
  <c r="M56" i="68"/>
  <c r="N56" i="68"/>
  <c r="P56" i="68"/>
  <c r="Q56" i="68"/>
  <c r="R56" i="68"/>
  <c r="J57" i="68"/>
  <c r="K57" i="68"/>
  <c r="L57" i="68"/>
  <c r="M57" i="68"/>
  <c r="N57" i="68"/>
  <c r="R57" i="68"/>
  <c r="J58" i="68"/>
  <c r="K58" i="68"/>
  <c r="L58" i="68"/>
  <c r="M58" i="68"/>
  <c r="N58" i="68"/>
  <c r="R58" i="68"/>
  <c r="J66" i="68"/>
  <c r="K66" i="68"/>
  <c r="L66" i="68"/>
  <c r="M66" i="68"/>
  <c r="N66" i="68"/>
  <c r="O66" i="68"/>
  <c r="P66" i="68"/>
  <c r="Q66" i="68"/>
  <c r="R66" i="68"/>
  <c r="J67" i="68"/>
  <c r="K67" i="68"/>
  <c r="L67" i="68"/>
  <c r="M67" i="68"/>
  <c r="N67" i="68"/>
  <c r="R67" i="68"/>
  <c r="J68" i="68"/>
  <c r="K68" i="68"/>
  <c r="L68" i="68"/>
  <c r="M68" i="68"/>
  <c r="N68" i="68"/>
  <c r="R68" i="68"/>
  <c r="J69" i="68"/>
  <c r="K69" i="68"/>
  <c r="L69" i="68"/>
  <c r="M69" i="68"/>
  <c r="N69" i="68"/>
  <c r="R69" i="68"/>
  <c r="J77" i="68"/>
  <c r="K77" i="68"/>
  <c r="L77" i="68"/>
  <c r="M77" i="68"/>
  <c r="N77" i="68"/>
  <c r="O77" i="68"/>
  <c r="P77" i="68"/>
  <c r="Q77" i="68"/>
  <c r="R77" i="68"/>
  <c r="J78" i="68"/>
  <c r="K78" i="68"/>
  <c r="L78" i="68"/>
  <c r="M78" i="68"/>
  <c r="N78" i="68"/>
  <c r="R78" i="68"/>
  <c r="J79" i="68"/>
  <c r="K79" i="68"/>
  <c r="L79" i="68"/>
  <c r="M79" i="68"/>
  <c r="N79" i="68"/>
  <c r="R79" i="68"/>
  <c r="J80" i="68"/>
  <c r="K80" i="68"/>
  <c r="L80" i="68"/>
  <c r="M80" i="68"/>
  <c r="N80" i="68"/>
  <c r="R80" i="68"/>
  <c r="P84" i="68"/>
  <c r="Q84" i="68"/>
  <c r="R84" i="68"/>
  <c r="B85" i="68"/>
  <c r="C85" i="68"/>
  <c r="E85" i="68"/>
  <c r="I85" i="68"/>
  <c r="P85" i="68"/>
  <c r="B86" i="68"/>
  <c r="E86" i="68"/>
  <c r="I86" i="68"/>
  <c r="P86" i="68"/>
  <c r="Q86" i="68"/>
  <c r="B87" i="68"/>
  <c r="C87" i="68"/>
  <c r="E87" i="68"/>
  <c r="I87" i="68"/>
  <c r="P87" i="68"/>
  <c r="Q87" i="68"/>
  <c r="B88" i="68"/>
  <c r="C88" i="68"/>
  <c r="E88" i="68"/>
  <c r="I88" i="68"/>
  <c r="J8" i="69"/>
  <c r="K8" i="69"/>
  <c r="L8" i="69"/>
  <c r="M8" i="69"/>
  <c r="N8" i="69"/>
  <c r="P8" i="69"/>
  <c r="Q8" i="69"/>
  <c r="R8" i="69"/>
  <c r="W8" i="69"/>
  <c r="J9" i="69"/>
  <c r="K9" i="69"/>
  <c r="L9" i="69"/>
  <c r="M9" i="69"/>
  <c r="N9" i="69"/>
  <c r="P9" i="69"/>
  <c r="Q9" i="69"/>
  <c r="R9" i="69"/>
  <c r="W9" i="69"/>
  <c r="J10" i="69"/>
  <c r="K10" i="69"/>
  <c r="L10" i="69"/>
  <c r="M10" i="69"/>
  <c r="N10" i="69"/>
  <c r="R10" i="69"/>
  <c r="W10" i="69"/>
  <c r="J11" i="69"/>
  <c r="K11" i="69"/>
  <c r="L11" i="69"/>
  <c r="M11" i="69"/>
  <c r="N11" i="69"/>
  <c r="P11" i="69"/>
  <c r="Q11" i="69"/>
  <c r="R11" i="69"/>
  <c r="W11" i="69"/>
  <c r="J12" i="69"/>
  <c r="K12" i="69"/>
  <c r="L12" i="69"/>
  <c r="M12" i="69"/>
  <c r="N12" i="69"/>
  <c r="R12" i="69"/>
  <c r="W12" i="69"/>
  <c r="J13" i="69"/>
  <c r="K13" i="69"/>
  <c r="L13" i="69"/>
  <c r="M13" i="69"/>
  <c r="N13" i="69"/>
  <c r="P13" i="69"/>
  <c r="Q13" i="69"/>
  <c r="R13" i="69"/>
  <c r="W13" i="69"/>
  <c r="J14" i="69"/>
  <c r="K14" i="69"/>
  <c r="L14" i="69"/>
  <c r="M14" i="69"/>
  <c r="N14" i="69"/>
  <c r="R14" i="69"/>
  <c r="W14" i="69"/>
  <c r="J15" i="69"/>
  <c r="K15" i="69"/>
  <c r="L15" i="69"/>
  <c r="M15" i="69"/>
  <c r="N15" i="69"/>
  <c r="P15" i="69"/>
  <c r="Q15" i="69"/>
  <c r="R15" i="69"/>
  <c r="W15" i="69"/>
  <c r="W16" i="69"/>
  <c r="W17" i="69"/>
  <c r="W18" i="69"/>
  <c r="W19" i="69"/>
  <c r="W20" i="69"/>
  <c r="W21" i="69"/>
  <c r="W22" i="69"/>
  <c r="W23" i="69"/>
  <c r="J24" i="69"/>
  <c r="K24" i="69"/>
  <c r="L24" i="69"/>
  <c r="M24" i="69"/>
  <c r="N24" i="69"/>
  <c r="P24" i="69"/>
  <c r="Q24" i="69"/>
  <c r="R24" i="69"/>
  <c r="W24" i="69"/>
  <c r="J25" i="69"/>
  <c r="K25" i="69"/>
  <c r="L25" i="69"/>
  <c r="M25" i="69"/>
  <c r="N25" i="69"/>
  <c r="R25" i="69"/>
  <c r="W25" i="69"/>
  <c r="J26" i="69"/>
  <c r="K26" i="69"/>
  <c r="L26" i="69"/>
  <c r="M26" i="69"/>
  <c r="N26" i="69"/>
  <c r="R26" i="69"/>
  <c r="W26" i="69"/>
  <c r="J27" i="69"/>
  <c r="K27" i="69"/>
  <c r="L27" i="69"/>
  <c r="M27" i="69"/>
  <c r="N27" i="69"/>
  <c r="P27" i="69"/>
  <c r="Q27" i="69"/>
  <c r="R27" i="69"/>
  <c r="W27" i="69"/>
  <c r="J28" i="69"/>
  <c r="K28" i="69"/>
  <c r="L28" i="69"/>
  <c r="M28" i="69"/>
  <c r="N28" i="69"/>
  <c r="R28" i="69"/>
  <c r="W28" i="69"/>
  <c r="J29" i="69"/>
  <c r="K29" i="69"/>
  <c r="L29" i="69"/>
  <c r="M29" i="69"/>
  <c r="N29" i="69"/>
  <c r="R29" i="69"/>
  <c r="W29" i="69"/>
  <c r="J30" i="69"/>
  <c r="K30" i="69"/>
  <c r="L30" i="69"/>
  <c r="M30" i="69"/>
  <c r="N30" i="69"/>
  <c r="P30" i="69"/>
  <c r="Q30" i="69"/>
  <c r="R30" i="69"/>
  <c r="W30" i="69"/>
  <c r="J31" i="69"/>
  <c r="K31" i="69"/>
  <c r="L31" i="69"/>
  <c r="M31" i="69"/>
  <c r="N31" i="69"/>
  <c r="P31" i="69"/>
  <c r="Q31" i="69"/>
  <c r="R31" i="69"/>
  <c r="W31" i="69"/>
  <c r="W32" i="69"/>
  <c r="W33" i="69"/>
  <c r="W34" i="69"/>
  <c r="W35" i="69"/>
  <c r="W36" i="69"/>
  <c r="W37" i="69"/>
  <c r="J38" i="69"/>
  <c r="K38" i="69"/>
  <c r="L38" i="69"/>
  <c r="M38" i="69"/>
  <c r="N38" i="69"/>
  <c r="P38" i="69"/>
  <c r="Q38" i="69"/>
  <c r="R38" i="69"/>
  <c r="W38" i="69"/>
  <c r="W39" i="69"/>
  <c r="W40" i="69"/>
  <c r="W41" i="69"/>
  <c r="W42" i="69"/>
  <c r="W43" i="69"/>
  <c r="W44" i="69"/>
  <c r="W45" i="69"/>
  <c r="J46" i="69"/>
  <c r="K46" i="69"/>
  <c r="L46" i="69"/>
  <c r="M46" i="69"/>
  <c r="N46" i="69"/>
  <c r="P46" i="69"/>
  <c r="Q46" i="69"/>
  <c r="R46" i="69"/>
  <c r="W46" i="69"/>
  <c r="J47" i="69"/>
  <c r="K47" i="69"/>
  <c r="L47" i="69"/>
  <c r="M47" i="69"/>
  <c r="N47" i="69"/>
  <c r="P47" i="69"/>
  <c r="Q47" i="69"/>
  <c r="R47" i="69"/>
  <c r="W47" i="69"/>
  <c r="J48" i="69"/>
  <c r="K48" i="69"/>
  <c r="L48" i="69"/>
  <c r="M48" i="69"/>
  <c r="N48" i="69"/>
  <c r="P48" i="69"/>
  <c r="Q48" i="69"/>
  <c r="R48" i="69"/>
  <c r="W48" i="69"/>
  <c r="J49" i="69"/>
  <c r="K49" i="69"/>
  <c r="L49" i="69"/>
  <c r="M49" i="69"/>
  <c r="N49" i="69"/>
  <c r="R49" i="69"/>
  <c r="W49" i="69"/>
  <c r="J50" i="69"/>
  <c r="K50" i="69"/>
  <c r="L50" i="69"/>
  <c r="M50" i="69"/>
  <c r="N50" i="69"/>
  <c r="P50" i="69"/>
  <c r="Q50" i="69"/>
  <c r="R50" i="69"/>
  <c r="W50" i="69"/>
  <c r="J51" i="69"/>
  <c r="K51" i="69"/>
  <c r="L51" i="69"/>
  <c r="M51" i="69"/>
  <c r="N51" i="69"/>
  <c r="R51" i="69"/>
  <c r="W51" i="69"/>
  <c r="J52" i="69"/>
  <c r="K52" i="69"/>
  <c r="L52" i="69"/>
  <c r="M52" i="69"/>
  <c r="N52" i="69"/>
  <c r="P52" i="69"/>
  <c r="Q52" i="69"/>
  <c r="R52" i="69"/>
  <c r="W52" i="69"/>
  <c r="J53" i="69"/>
  <c r="K53" i="69"/>
  <c r="L53" i="69"/>
  <c r="M53" i="69"/>
  <c r="N53" i="69"/>
  <c r="R53" i="69"/>
  <c r="W53" i="69"/>
  <c r="W54" i="69"/>
  <c r="W55" i="69"/>
  <c r="W56" i="69"/>
  <c r="W57" i="69"/>
  <c r="W58" i="69"/>
  <c r="W59" i="69"/>
  <c r="W60" i="69"/>
  <c r="W61" i="69"/>
  <c r="W62" i="69"/>
  <c r="J63" i="69"/>
  <c r="K63" i="69"/>
  <c r="L63" i="69"/>
  <c r="M63" i="69"/>
  <c r="N63" i="69"/>
  <c r="P63" i="69"/>
  <c r="Q63" i="69"/>
  <c r="R63" i="69"/>
  <c r="W63" i="69"/>
  <c r="J64" i="69"/>
  <c r="K64" i="69"/>
  <c r="L64" i="69"/>
  <c r="M64" i="69"/>
  <c r="N64" i="69"/>
  <c r="P64" i="69"/>
  <c r="Q64" i="69"/>
  <c r="R64" i="69"/>
  <c r="W64" i="69"/>
  <c r="J65" i="69"/>
  <c r="K65" i="69"/>
  <c r="L65" i="69"/>
  <c r="M65" i="69"/>
  <c r="N65" i="69"/>
  <c r="W65" i="69"/>
  <c r="J66" i="69"/>
  <c r="K66" i="69"/>
  <c r="L66" i="69"/>
  <c r="M66" i="69"/>
  <c r="N66" i="69"/>
  <c r="O66" i="69"/>
  <c r="P66" i="69"/>
  <c r="Q66" i="69"/>
  <c r="R66" i="69"/>
  <c r="W66" i="69"/>
  <c r="W67" i="69"/>
  <c r="W68" i="69"/>
  <c r="W69" i="69"/>
  <c r="W70" i="69"/>
  <c r="W71" i="69"/>
  <c r="W72" i="69"/>
  <c r="J73" i="69"/>
  <c r="K73" i="69"/>
  <c r="L73" i="69"/>
  <c r="M73" i="69"/>
  <c r="N73" i="69"/>
  <c r="P73" i="69"/>
  <c r="Q73" i="69"/>
  <c r="R73" i="69"/>
  <c r="W73" i="69"/>
  <c r="J74" i="69"/>
  <c r="K74" i="69"/>
  <c r="L74" i="69"/>
  <c r="M74" i="69"/>
  <c r="N74" i="69"/>
  <c r="R74" i="69"/>
  <c r="W74" i="69"/>
  <c r="J75" i="69"/>
  <c r="K75" i="69"/>
  <c r="L75" i="69"/>
  <c r="M75" i="69"/>
  <c r="N75" i="69"/>
  <c r="P75" i="69"/>
  <c r="Q75" i="69"/>
  <c r="R75" i="69"/>
  <c r="W75" i="69"/>
  <c r="J76" i="69"/>
  <c r="K76" i="69"/>
  <c r="L76" i="69"/>
  <c r="M76" i="69"/>
  <c r="N76" i="69"/>
  <c r="P76" i="69"/>
  <c r="Q76" i="69"/>
  <c r="R76" i="69"/>
  <c r="W76" i="69"/>
  <c r="J77" i="69"/>
  <c r="K77" i="69"/>
  <c r="L77" i="69"/>
  <c r="M77" i="69"/>
  <c r="N77" i="69"/>
  <c r="P77" i="69"/>
  <c r="Q77" i="69"/>
  <c r="R77" i="69"/>
  <c r="W77" i="69"/>
  <c r="W78" i="69"/>
  <c r="W79" i="69"/>
  <c r="W80" i="69"/>
  <c r="W81" i="69"/>
  <c r="W82" i="69"/>
  <c r="K83" i="69"/>
  <c r="L83" i="69"/>
  <c r="M83" i="69"/>
  <c r="N83" i="69"/>
  <c r="P83" i="69"/>
  <c r="Q83" i="69"/>
  <c r="R83" i="69"/>
  <c r="W83" i="69"/>
  <c r="J84" i="69"/>
  <c r="K84" i="69"/>
  <c r="L84" i="69"/>
  <c r="M84" i="69"/>
  <c r="N84" i="69"/>
  <c r="R84" i="69"/>
  <c r="W84" i="69"/>
  <c r="J85" i="69"/>
  <c r="K85" i="69"/>
  <c r="L85" i="69"/>
  <c r="M85" i="69"/>
  <c r="N85" i="69"/>
  <c r="R85" i="69"/>
  <c r="W85" i="69"/>
  <c r="J86" i="69"/>
  <c r="K86" i="69"/>
  <c r="L86" i="69"/>
  <c r="M86" i="69"/>
  <c r="N86" i="69"/>
  <c r="R86" i="69"/>
  <c r="W86" i="69"/>
  <c r="J87" i="69"/>
  <c r="K87" i="69"/>
  <c r="L87" i="69"/>
  <c r="M87" i="69"/>
  <c r="N87" i="69"/>
  <c r="R87" i="69"/>
  <c r="W87" i="69"/>
  <c r="W88" i="69"/>
  <c r="W89" i="69"/>
  <c r="W90" i="69"/>
  <c r="W91" i="69"/>
  <c r="W92" i="69"/>
  <c r="W93" i="69"/>
  <c r="J94" i="69"/>
  <c r="K94" i="69"/>
  <c r="L94" i="69"/>
  <c r="M94" i="69"/>
  <c r="N94" i="69"/>
  <c r="O94" i="69"/>
  <c r="P94" i="69"/>
  <c r="Q94" i="69"/>
  <c r="R94" i="69"/>
  <c r="W94" i="69"/>
  <c r="J95" i="69"/>
  <c r="K95" i="69"/>
  <c r="L95" i="69"/>
  <c r="M95" i="69"/>
  <c r="N95" i="69"/>
  <c r="O95" i="69"/>
  <c r="P95" i="69"/>
  <c r="Q95" i="69"/>
  <c r="R95" i="69"/>
  <c r="W95" i="69"/>
  <c r="J96" i="69"/>
  <c r="K96" i="69"/>
  <c r="L96" i="69"/>
  <c r="M96" i="69"/>
  <c r="N96" i="69"/>
  <c r="O96" i="69"/>
  <c r="P96" i="69"/>
  <c r="Q96" i="69"/>
  <c r="R96" i="69"/>
  <c r="W96" i="69"/>
  <c r="J97" i="69"/>
  <c r="K97" i="69"/>
  <c r="L97" i="69"/>
  <c r="M97" i="69"/>
  <c r="N97" i="69"/>
  <c r="O97" i="69"/>
  <c r="P97" i="69"/>
  <c r="Q97" i="69"/>
  <c r="R97" i="69"/>
  <c r="W97" i="69"/>
  <c r="J98" i="69"/>
  <c r="K98" i="69"/>
  <c r="L98" i="69"/>
  <c r="M98" i="69"/>
  <c r="N98" i="69"/>
  <c r="O98" i="69"/>
  <c r="P98" i="69"/>
  <c r="Q98" i="69"/>
  <c r="R98" i="69"/>
  <c r="W98" i="69"/>
  <c r="W99" i="69"/>
  <c r="W100" i="69"/>
  <c r="W101" i="69"/>
  <c r="W102" i="69"/>
  <c r="W103" i="69"/>
  <c r="W104" i="69"/>
  <c r="J105" i="69"/>
  <c r="K105" i="69"/>
  <c r="L105" i="69"/>
  <c r="M105" i="69"/>
  <c r="N105" i="69"/>
  <c r="O105" i="69"/>
  <c r="P105" i="69"/>
  <c r="Q105" i="69"/>
  <c r="R105" i="69"/>
  <c r="S105" i="69"/>
  <c r="T105" i="69"/>
  <c r="W105" i="69"/>
  <c r="J106" i="69"/>
  <c r="K106" i="69"/>
  <c r="L106" i="69"/>
  <c r="M106" i="69"/>
  <c r="N106" i="69"/>
  <c r="O106" i="69"/>
  <c r="P106" i="69"/>
  <c r="Q106" i="69"/>
  <c r="R106" i="69"/>
  <c r="T106" i="69"/>
  <c r="U106" i="69"/>
  <c r="W106" i="69"/>
  <c r="J107" i="69"/>
  <c r="K107" i="69"/>
  <c r="L107" i="69"/>
  <c r="M107" i="69"/>
  <c r="N107" i="69"/>
  <c r="O107" i="69"/>
  <c r="P107" i="69"/>
  <c r="Q107" i="69"/>
  <c r="R107" i="69"/>
  <c r="W107" i="69"/>
  <c r="J108" i="69"/>
  <c r="K108" i="69"/>
  <c r="L108" i="69"/>
  <c r="M108" i="69"/>
  <c r="N108" i="69"/>
  <c r="O108" i="69"/>
  <c r="P108" i="69"/>
  <c r="Q108" i="69"/>
  <c r="R108" i="69"/>
  <c r="W108" i="69"/>
  <c r="J109" i="69"/>
  <c r="K109" i="69"/>
  <c r="L109" i="69"/>
  <c r="M109" i="69"/>
  <c r="N109" i="69"/>
  <c r="O109" i="69"/>
  <c r="P109" i="69"/>
  <c r="Q109" i="69"/>
  <c r="R109" i="69"/>
  <c r="W109" i="69"/>
  <c r="J110" i="69"/>
  <c r="K110" i="69"/>
  <c r="L110" i="69"/>
  <c r="M110" i="69"/>
  <c r="N110" i="69"/>
  <c r="O110" i="69"/>
  <c r="P110" i="69"/>
  <c r="Q110" i="69"/>
  <c r="R110" i="69"/>
  <c r="W110" i="69"/>
  <c r="K115" i="69"/>
  <c r="P115" i="69"/>
  <c r="Q115" i="69"/>
  <c r="R115" i="69"/>
  <c r="D116" i="69"/>
  <c r="E116" i="69"/>
  <c r="G116" i="69"/>
  <c r="K116" i="69"/>
  <c r="P116" i="69"/>
  <c r="D117" i="69"/>
  <c r="G117" i="69"/>
  <c r="K117" i="69"/>
  <c r="P117" i="69"/>
  <c r="Q117" i="69"/>
  <c r="D118" i="69"/>
  <c r="E118" i="69"/>
  <c r="G118" i="69"/>
  <c r="P118" i="69"/>
  <c r="Q118" i="69"/>
  <c r="D119" i="69"/>
  <c r="E119" i="69"/>
  <c r="G119" i="69"/>
  <c r="K119" i="69"/>
  <c r="K120" i="69"/>
  <c r="K121" i="69"/>
  <c r="S121" i="69"/>
  <c r="T121" i="69"/>
  <c r="U121" i="69"/>
  <c r="V121" i="69"/>
  <c r="W121" i="69"/>
  <c r="X121" i="69"/>
  <c r="AA121" i="69"/>
  <c r="AB121" i="69"/>
  <c r="AC121" i="69"/>
  <c r="AD121" i="69"/>
  <c r="AE121" i="69"/>
  <c r="AF121" i="69"/>
  <c r="AG121" i="69"/>
  <c r="AH121" i="69"/>
  <c r="K122" i="69"/>
  <c r="S122" i="69"/>
  <c r="T122" i="69"/>
  <c r="U122" i="69"/>
  <c r="V122" i="69"/>
  <c r="W122" i="69"/>
  <c r="X122" i="69"/>
  <c r="AE122" i="69"/>
  <c r="AF122" i="69"/>
  <c r="AG122" i="69"/>
  <c r="AH122" i="69"/>
  <c r="K123" i="69"/>
  <c r="S123" i="69"/>
  <c r="T123" i="69"/>
  <c r="U123" i="69"/>
  <c r="V123" i="69"/>
  <c r="W123" i="69"/>
  <c r="X123" i="69"/>
  <c r="Y123" i="69"/>
  <c r="Z123" i="69"/>
  <c r="K124" i="69"/>
  <c r="S124" i="69"/>
  <c r="T124" i="69"/>
  <c r="U124" i="69"/>
  <c r="V124" i="69"/>
  <c r="S125" i="69"/>
  <c r="T125" i="69"/>
  <c r="U125" i="69"/>
  <c r="V125" i="69"/>
  <c r="S126" i="69"/>
  <c r="T126" i="69"/>
  <c r="U126" i="69"/>
  <c r="V126" i="69"/>
  <c r="S128" i="69"/>
  <c r="U128" i="69"/>
  <c r="W128" i="69"/>
  <c r="Y128" i="69"/>
  <c r="AA128" i="69"/>
  <c r="AC128" i="69"/>
  <c r="AE128" i="69"/>
  <c r="AG128" i="69"/>
  <c r="S129" i="69"/>
  <c r="U129" i="69"/>
  <c r="W129" i="69"/>
  <c r="Y129" i="69"/>
  <c r="AA129" i="69"/>
  <c r="AC129" i="69"/>
  <c r="AE129" i="69"/>
  <c r="AG129" i="69"/>
  <c r="S132" i="69"/>
  <c r="X6" i="70"/>
  <c r="Z6" i="70"/>
  <c r="AB6" i="70"/>
  <c r="AD6" i="70"/>
  <c r="AF6" i="70"/>
  <c r="J8" i="70"/>
  <c r="K8" i="70"/>
  <c r="L8" i="70"/>
  <c r="M8" i="70"/>
  <c r="N8" i="70"/>
  <c r="P8" i="70"/>
  <c r="Q8" i="70"/>
  <c r="R8" i="70"/>
  <c r="S8" i="70"/>
  <c r="V8" i="70"/>
  <c r="W8" i="70"/>
  <c r="X8" i="70"/>
  <c r="Y8" i="70"/>
  <c r="Z8" i="70"/>
  <c r="AA8" i="70"/>
  <c r="AB8" i="70"/>
  <c r="AC8" i="70"/>
  <c r="AD8" i="70"/>
  <c r="AE8" i="70"/>
  <c r="AF8" i="70"/>
  <c r="AG8" i="70"/>
  <c r="J9" i="70"/>
  <c r="K9" i="70"/>
  <c r="L9" i="70"/>
  <c r="M9" i="70"/>
  <c r="N9" i="70"/>
  <c r="P9" i="70"/>
  <c r="Q9" i="70"/>
  <c r="R9" i="70"/>
  <c r="S9" i="70"/>
  <c r="V9" i="70"/>
  <c r="W9" i="70"/>
  <c r="X9" i="70"/>
  <c r="Y9" i="70"/>
  <c r="Z9" i="70"/>
  <c r="AA9" i="70"/>
  <c r="AB9" i="70"/>
  <c r="AC9" i="70"/>
  <c r="AD9" i="70"/>
  <c r="AE9" i="70"/>
  <c r="AF9" i="70"/>
  <c r="AG9" i="70"/>
  <c r="J10" i="70"/>
  <c r="K10" i="70"/>
  <c r="L10" i="70"/>
  <c r="M10" i="70"/>
  <c r="N10" i="70"/>
  <c r="P10" i="70"/>
  <c r="Q10" i="70"/>
  <c r="R10" i="70"/>
  <c r="S10" i="70"/>
  <c r="V10" i="70"/>
  <c r="W10" i="70"/>
  <c r="X10" i="70"/>
  <c r="Z10" i="70"/>
  <c r="AA10" i="70"/>
  <c r="AB10" i="70"/>
  <c r="AC10" i="70"/>
  <c r="AD10" i="70"/>
  <c r="AE10" i="70"/>
  <c r="AF10" i="70"/>
  <c r="AG10" i="70"/>
  <c r="J11" i="70"/>
  <c r="K11" i="70"/>
  <c r="L11" i="70"/>
  <c r="M11" i="70"/>
  <c r="N11" i="70"/>
  <c r="R11" i="70"/>
  <c r="S11" i="70"/>
  <c r="V11" i="70"/>
  <c r="W11" i="70"/>
  <c r="X11" i="70"/>
  <c r="Z11" i="70"/>
  <c r="AA11" i="70"/>
  <c r="AB11" i="70"/>
  <c r="AC11" i="70"/>
  <c r="AD11" i="70"/>
  <c r="AE11" i="70"/>
  <c r="AF11" i="70"/>
  <c r="AG11" i="70"/>
  <c r="J12" i="70"/>
  <c r="K12" i="70"/>
  <c r="L12" i="70"/>
  <c r="M12" i="70"/>
  <c r="N12" i="70"/>
  <c r="P12" i="70"/>
  <c r="Q12" i="70"/>
  <c r="R12" i="70"/>
  <c r="S12" i="70"/>
  <c r="V12" i="70"/>
  <c r="W12" i="70"/>
  <c r="Z12" i="70"/>
  <c r="AA12" i="70"/>
  <c r="AB12" i="70"/>
  <c r="AC12" i="70"/>
  <c r="AD12" i="70"/>
  <c r="AE12" i="70"/>
  <c r="AF12" i="70"/>
  <c r="AG12" i="70"/>
  <c r="J13" i="70"/>
  <c r="K13" i="70"/>
  <c r="L13" i="70"/>
  <c r="M13" i="70"/>
  <c r="N13" i="70"/>
  <c r="R13" i="70"/>
  <c r="S13" i="70"/>
  <c r="V13" i="70"/>
  <c r="W13" i="70"/>
  <c r="Z13" i="70"/>
  <c r="AA13" i="70"/>
  <c r="AB13" i="70"/>
  <c r="AC13" i="70"/>
  <c r="AD13" i="70"/>
  <c r="AE13" i="70"/>
  <c r="AF13" i="70"/>
  <c r="AG13" i="70"/>
  <c r="J14" i="70"/>
  <c r="K14" i="70"/>
  <c r="L14" i="70"/>
  <c r="M14" i="70"/>
  <c r="N14" i="70"/>
  <c r="P14" i="70"/>
  <c r="Q14" i="70"/>
  <c r="R14" i="70"/>
  <c r="S14" i="70"/>
  <c r="J15" i="70"/>
  <c r="K15" i="70"/>
  <c r="L15" i="70"/>
  <c r="M15" i="70"/>
  <c r="N15" i="70"/>
  <c r="S15" i="70"/>
  <c r="S16" i="70"/>
  <c r="S17" i="70"/>
  <c r="S18" i="70"/>
  <c r="W18" i="70"/>
  <c r="Z18" i="70"/>
  <c r="AA18" i="70"/>
  <c r="AB18" i="70"/>
  <c r="AC18" i="70"/>
  <c r="AD18" i="70"/>
  <c r="AE18" i="70"/>
  <c r="AF18" i="70"/>
  <c r="AG18" i="70"/>
  <c r="S19" i="70"/>
  <c r="W19" i="70"/>
  <c r="Z19" i="70"/>
  <c r="AA19" i="70"/>
  <c r="AB19" i="70"/>
  <c r="AC19" i="70"/>
  <c r="AD19" i="70"/>
  <c r="AE19" i="70"/>
  <c r="AF19" i="70"/>
  <c r="AG19" i="70"/>
  <c r="S20" i="70"/>
  <c r="W20" i="70"/>
  <c r="Z20" i="70"/>
  <c r="AA20" i="70"/>
  <c r="AB20" i="70"/>
  <c r="AC20" i="70"/>
  <c r="AD20" i="70"/>
  <c r="AE20" i="70"/>
  <c r="AF20" i="70"/>
  <c r="AG20" i="70"/>
  <c r="S21" i="70"/>
  <c r="W21" i="70"/>
  <c r="Z21" i="70"/>
  <c r="AA21" i="70"/>
  <c r="AB21" i="70"/>
  <c r="AC21" i="70"/>
  <c r="AD21" i="70"/>
  <c r="AE21" i="70"/>
  <c r="AF21" i="70"/>
  <c r="AG21" i="70"/>
  <c r="S22" i="70"/>
  <c r="W22" i="70"/>
  <c r="Z22" i="70"/>
  <c r="AA22" i="70"/>
  <c r="AB22" i="70"/>
  <c r="AC22" i="70"/>
  <c r="AD22" i="70"/>
  <c r="AE22" i="70"/>
  <c r="AF22" i="70"/>
  <c r="AG22" i="70"/>
  <c r="S23" i="70"/>
  <c r="W23" i="70"/>
  <c r="Z23" i="70"/>
  <c r="AA23" i="70"/>
  <c r="AB23" i="70"/>
  <c r="AC23" i="70"/>
  <c r="AD23" i="70"/>
  <c r="AE23" i="70"/>
  <c r="AF23" i="70"/>
  <c r="AG23" i="70"/>
  <c r="S24" i="70"/>
  <c r="W24" i="70"/>
  <c r="Z24" i="70"/>
  <c r="AA24" i="70"/>
  <c r="AB24" i="70"/>
  <c r="AC24" i="70"/>
  <c r="AD24" i="70"/>
  <c r="AE24" i="70"/>
  <c r="AF24" i="70"/>
  <c r="AG24" i="70"/>
  <c r="J25" i="70"/>
  <c r="K25" i="70"/>
  <c r="L25" i="70"/>
  <c r="M25" i="70"/>
  <c r="N25" i="70"/>
  <c r="P25" i="70"/>
  <c r="Q25" i="70"/>
  <c r="R25" i="70"/>
  <c r="S25" i="70"/>
  <c r="V25" i="70"/>
  <c r="W25" i="70"/>
  <c r="X25" i="70"/>
  <c r="Y25" i="70"/>
  <c r="Z25" i="70"/>
  <c r="AA25" i="70"/>
  <c r="AB25" i="70"/>
  <c r="AC25" i="70"/>
  <c r="AD25" i="70"/>
  <c r="AE25" i="70"/>
  <c r="AF25" i="70"/>
  <c r="AG25" i="70"/>
  <c r="J26" i="70"/>
  <c r="K26" i="70"/>
  <c r="L26" i="70"/>
  <c r="M26" i="70"/>
  <c r="N26" i="70"/>
  <c r="R26" i="70"/>
  <c r="S26" i="70"/>
  <c r="V26" i="70"/>
  <c r="W26" i="70"/>
  <c r="X26" i="70"/>
  <c r="Z26" i="70"/>
  <c r="AA26" i="70"/>
  <c r="AB26" i="70"/>
  <c r="AC26" i="70"/>
  <c r="AD26" i="70"/>
  <c r="AE26" i="70"/>
  <c r="AF26" i="70"/>
  <c r="AG26" i="70"/>
  <c r="J27" i="70"/>
  <c r="K27" i="70"/>
  <c r="L27" i="70"/>
  <c r="M27" i="70"/>
  <c r="N27" i="70"/>
  <c r="R27" i="70"/>
  <c r="S27" i="70"/>
  <c r="V27" i="70"/>
  <c r="W27" i="70"/>
  <c r="X27" i="70"/>
  <c r="Z27" i="70"/>
  <c r="AA27" i="70"/>
  <c r="AB27" i="70"/>
  <c r="AC27" i="70"/>
  <c r="AD27" i="70"/>
  <c r="AE27" i="70"/>
  <c r="AF27" i="70"/>
  <c r="AG27" i="70"/>
  <c r="J28" i="70"/>
  <c r="K28" i="70"/>
  <c r="L28" i="70"/>
  <c r="M28" i="70"/>
  <c r="N28" i="70"/>
  <c r="P28" i="70"/>
  <c r="Q28" i="70"/>
  <c r="R28" i="70"/>
  <c r="S28" i="70"/>
  <c r="V28" i="70"/>
  <c r="W28" i="70"/>
  <c r="X28" i="70"/>
  <c r="Z28" i="70"/>
  <c r="AA28" i="70"/>
  <c r="AB28" i="70"/>
  <c r="AC28" i="70"/>
  <c r="AD28" i="70"/>
  <c r="AE28" i="70"/>
  <c r="AF28" i="70"/>
  <c r="AG28" i="70"/>
  <c r="J29" i="70"/>
  <c r="K29" i="70"/>
  <c r="L29" i="70"/>
  <c r="M29" i="70"/>
  <c r="N29" i="70"/>
  <c r="P29" i="70"/>
  <c r="Q29" i="70"/>
  <c r="R29" i="70"/>
  <c r="S29" i="70"/>
  <c r="V29" i="70"/>
  <c r="W29" i="70"/>
  <c r="X29" i="70"/>
  <c r="Z29" i="70"/>
  <c r="AA29" i="70"/>
  <c r="AB29" i="70"/>
  <c r="AC29" i="70"/>
  <c r="AD29" i="70"/>
  <c r="AE29" i="70"/>
  <c r="AF29" i="70"/>
  <c r="AG29" i="70"/>
  <c r="J30" i="70"/>
  <c r="K30" i="70"/>
  <c r="L30" i="70"/>
  <c r="M30" i="70"/>
  <c r="N30" i="70"/>
  <c r="P30" i="70"/>
  <c r="Q30" i="70"/>
  <c r="R30" i="70"/>
  <c r="S30" i="70"/>
  <c r="S31" i="70"/>
  <c r="R32" i="70"/>
  <c r="S32" i="70"/>
  <c r="W32" i="70"/>
  <c r="X32" i="70"/>
  <c r="Z32" i="70"/>
  <c r="AA32" i="70"/>
  <c r="AB32" i="70"/>
  <c r="AC32" i="70"/>
  <c r="AD32" i="70"/>
  <c r="AE32" i="70"/>
  <c r="AF32" i="70"/>
  <c r="AG32" i="70"/>
  <c r="R33" i="70"/>
  <c r="S33" i="70"/>
  <c r="W33" i="70"/>
  <c r="X33" i="70"/>
  <c r="Z33" i="70"/>
  <c r="AA33" i="70"/>
  <c r="AB33" i="70"/>
  <c r="AC33" i="70"/>
  <c r="AD33" i="70"/>
  <c r="AE33" i="70"/>
  <c r="AF33" i="70"/>
  <c r="AG33" i="70"/>
  <c r="R34" i="70"/>
  <c r="S34" i="70"/>
  <c r="W34" i="70"/>
  <c r="X34" i="70"/>
  <c r="Z34" i="70"/>
  <c r="AA34" i="70"/>
  <c r="AB34" i="70"/>
  <c r="AC34" i="70"/>
  <c r="AD34" i="70"/>
  <c r="AE34" i="70"/>
  <c r="AF34" i="70"/>
  <c r="AG34" i="70"/>
  <c r="J35" i="70"/>
  <c r="K35" i="70"/>
  <c r="L35" i="70"/>
  <c r="M35" i="70"/>
  <c r="N35" i="70"/>
  <c r="P35" i="70"/>
  <c r="Q35" i="70"/>
  <c r="R35" i="70"/>
  <c r="S35" i="70"/>
  <c r="V35" i="70"/>
  <c r="W35" i="70"/>
  <c r="X35" i="70"/>
  <c r="Z35" i="70"/>
  <c r="AA35" i="70"/>
  <c r="AB35" i="70"/>
  <c r="AC35" i="70"/>
  <c r="AD35" i="70"/>
  <c r="AE35" i="70"/>
  <c r="AF35" i="70"/>
  <c r="AG35" i="70"/>
  <c r="S36" i="70"/>
  <c r="W36" i="70"/>
  <c r="Z36" i="70"/>
  <c r="AA36" i="70"/>
  <c r="AB36" i="70"/>
  <c r="AC36" i="70"/>
  <c r="AD36" i="70"/>
  <c r="AE36" i="70"/>
  <c r="AF36" i="70"/>
  <c r="AG36" i="70"/>
  <c r="S37" i="70"/>
  <c r="W37" i="70"/>
  <c r="Z37" i="70"/>
  <c r="AA37" i="70"/>
  <c r="AB37" i="70"/>
  <c r="AC37" i="70"/>
  <c r="AD37" i="70"/>
  <c r="AE37" i="70"/>
  <c r="AF37" i="70"/>
  <c r="AG37" i="70"/>
  <c r="S38" i="70"/>
  <c r="W38" i="70"/>
  <c r="Z38" i="70"/>
  <c r="AA38" i="70"/>
  <c r="AB38" i="70"/>
  <c r="AC38" i="70"/>
  <c r="AD38" i="70"/>
  <c r="AE38" i="70"/>
  <c r="AF38" i="70"/>
  <c r="AG38" i="70"/>
  <c r="S39" i="70"/>
  <c r="W39" i="70"/>
  <c r="Z39" i="70"/>
  <c r="AA39" i="70"/>
  <c r="AB39" i="70"/>
  <c r="AC39" i="70"/>
  <c r="AD39" i="70"/>
  <c r="AE39" i="70"/>
  <c r="AF39" i="70"/>
  <c r="AG39" i="70"/>
  <c r="S40" i="70"/>
  <c r="W40" i="70"/>
  <c r="Z40" i="70"/>
  <c r="AA40" i="70"/>
  <c r="AB40" i="70"/>
  <c r="AC40" i="70"/>
  <c r="AD40" i="70"/>
  <c r="AE40" i="70"/>
  <c r="AF40" i="70"/>
  <c r="AG40" i="70"/>
  <c r="S41" i="70"/>
  <c r="W41" i="70"/>
  <c r="Z41" i="70"/>
  <c r="AA41" i="70"/>
  <c r="AB41" i="70"/>
  <c r="AC41" i="70"/>
  <c r="AD41" i="70"/>
  <c r="AE41" i="70"/>
  <c r="AF41" i="70"/>
  <c r="AG41" i="70"/>
  <c r="S42" i="70"/>
  <c r="W42" i="70"/>
  <c r="Z42" i="70"/>
  <c r="AA42" i="70"/>
  <c r="AB42" i="70"/>
  <c r="AC42" i="70"/>
  <c r="AD42" i="70"/>
  <c r="AE42" i="70"/>
  <c r="AF42" i="70"/>
  <c r="AG42" i="70"/>
  <c r="J43" i="70"/>
  <c r="K43" i="70"/>
  <c r="L43" i="70"/>
  <c r="M43" i="70"/>
  <c r="N43" i="70"/>
  <c r="P43" i="70"/>
  <c r="Q43" i="70"/>
  <c r="R43" i="70"/>
  <c r="S43" i="70"/>
  <c r="V43" i="70"/>
  <c r="W43" i="70"/>
  <c r="X43" i="70"/>
  <c r="Y43" i="70"/>
  <c r="Z43" i="70"/>
  <c r="AA43" i="70"/>
  <c r="AB43" i="70"/>
  <c r="AC43" i="70"/>
  <c r="AD43" i="70"/>
  <c r="AE43" i="70"/>
  <c r="AF43" i="70"/>
  <c r="AG43" i="70"/>
  <c r="J44" i="70"/>
  <c r="K44" i="70"/>
  <c r="L44" i="70"/>
  <c r="M44" i="70"/>
  <c r="N44" i="70"/>
  <c r="R44" i="70"/>
  <c r="S44" i="70"/>
  <c r="Y44" i="70"/>
  <c r="Z44" i="70"/>
  <c r="AA44" i="70"/>
  <c r="AB44" i="70"/>
  <c r="AC44" i="70"/>
  <c r="AD44" i="70"/>
  <c r="AE44" i="70"/>
  <c r="AF44" i="70"/>
  <c r="AG44" i="70"/>
  <c r="J45" i="70"/>
  <c r="K45" i="70"/>
  <c r="L45" i="70"/>
  <c r="M45" i="70"/>
  <c r="N45" i="70"/>
  <c r="P45" i="70"/>
  <c r="Q45" i="70"/>
  <c r="R45" i="70"/>
  <c r="S45" i="70"/>
  <c r="V45" i="70"/>
  <c r="W45" i="70"/>
  <c r="X45" i="70"/>
  <c r="Z45" i="70"/>
  <c r="AA45" i="70"/>
  <c r="AB45" i="70"/>
  <c r="AC45" i="70"/>
  <c r="AD45" i="70"/>
  <c r="AE45" i="70"/>
  <c r="AF45" i="70"/>
  <c r="AG45" i="70"/>
  <c r="J46" i="70"/>
  <c r="K46" i="70"/>
  <c r="L46" i="70"/>
  <c r="M46" i="70"/>
  <c r="N46" i="70"/>
  <c r="P46" i="70"/>
  <c r="Q46" i="70"/>
  <c r="R46" i="70"/>
  <c r="S46" i="70"/>
  <c r="V46" i="70"/>
  <c r="W46" i="70"/>
  <c r="X46" i="70"/>
  <c r="Z46" i="70"/>
  <c r="AA46" i="70"/>
  <c r="AB46" i="70"/>
  <c r="AC46" i="70"/>
  <c r="AD46" i="70"/>
  <c r="AE46" i="70"/>
  <c r="AF46" i="70"/>
  <c r="AG46" i="70"/>
  <c r="J47" i="70"/>
  <c r="K47" i="70"/>
  <c r="L47" i="70"/>
  <c r="M47" i="70"/>
  <c r="N47" i="70"/>
  <c r="R47" i="70"/>
  <c r="S47" i="70"/>
  <c r="V47" i="70"/>
  <c r="W47" i="70"/>
  <c r="Z47" i="70"/>
  <c r="AA47" i="70"/>
  <c r="AB47" i="70"/>
  <c r="AC47" i="70"/>
  <c r="AD47" i="70"/>
  <c r="AE47" i="70"/>
  <c r="AF47" i="70"/>
  <c r="AG47" i="70"/>
  <c r="J48" i="70"/>
  <c r="K48" i="70"/>
  <c r="L48" i="70"/>
  <c r="M48" i="70"/>
  <c r="N48" i="70"/>
  <c r="P48" i="70"/>
  <c r="Q48" i="70"/>
  <c r="R48" i="70"/>
  <c r="S48" i="70"/>
  <c r="V48" i="70"/>
  <c r="W48" i="70"/>
  <c r="Z48" i="70"/>
  <c r="AA48" i="70"/>
  <c r="AB48" i="70"/>
  <c r="AC48" i="70"/>
  <c r="AD48" i="70"/>
  <c r="AE48" i="70"/>
  <c r="AF48" i="70"/>
  <c r="AG48" i="70"/>
  <c r="J49" i="70"/>
  <c r="K49" i="70"/>
  <c r="L49" i="70"/>
  <c r="M49" i="70"/>
  <c r="N49" i="70"/>
  <c r="R49" i="70"/>
  <c r="S49" i="70"/>
  <c r="V49" i="70"/>
  <c r="W49" i="70"/>
  <c r="Z49" i="70"/>
  <c r="AA49" i="70"/>
  <c r="AB49" i="70"/>
  <c r="AC49" i="70"/>
  <c r="AD49" i="70"/>
  <c r="AE49" i="70"/>
  <c r="AF49" i="70"/>
  <c r="AG49" i="70"/>
  <c r="J50" i="70"/>
  <c r="K50" i="70"/>
  <c r="L50" i="70"/>
  <c r="M50" i="70"/>
  <c r="N50" i="70"/>
  <c r="R50" i="70"/>
  <c r="S50" i="70"/>
  <c r="V50" i="70"/>
  <c r="W50" i="70"/>
  <c r="Z50" i="70"/>
  <c r="AA50" i="70"/>
  <c r="AB50" i="70"/>
  <c r="AC50" i="70"/>
  <c r="AD50" i="70"/>
  <c r="AE50" i="70"/>
  <c r="AF50" i="70"/>
  <c r="AG50" i="70"/>
  <c r="J51" i="70"/>
  <c r="K51" i="70"/>
  <c r="L51" i="70"/>
  <c r="M51" i="70"/>
  <c r="N51" i="70"/>
  <c r="R51" i="70"/>
  <c r="S51" i="70"/>
  <c r="V51" i="70"/>
  <c r="W51" i="70"/>
  <c r="Z51" i="70"/>
  <c r="AA51" i="70"/>
  <c r="AB51" i="70"/>
  <c r="AC51" i="70"/>
  <c r="AD51" i="70"/>
  <c r="AE51" i="70"/>
  <c r="AF51" i="70"/>
  <c r="AG51" i="70"/>
  <c r="S52" i="70"/>
  <c r="W52" i="70"/>
  <c r="Z52" i="70"/>
  <c r="AA52" i="70"/>
  <c r="AB52" i="70"/>
  <c r="AC52" i="70"/>
  <c r="AD52" i="70"/>
  <c r="AE52" i="70"/>
  <c r="AF52" i="70"/>
  <c r="AG52" i="70"/>
  <c r="S53" i="70"/>
  <c r="W53" i="70"/>
  <c r="Z53" i="70"/>
  <c r="AA53" i="70"/>
  <c r="AB53" i="70"/>
  <c r="AC53" i="70"/>
  <c r="AD53" i="70"/>
  <c r="AE53" i="70"/>
  <c r="AF53" i="70"/>
  <c r="AG53" i="70"/>
  <c r="S54" i="70"/>
  <c r="W54" i="70"/>
  <c r="Z54" i="70"/>
  <c r="AA54" i="70"/>
  <c r="AB54" i="70"/>
  <c r="AC54" i="70"/>
  <c r="AD54" i="70"/>
  <c r="AE54" i="70"/>
  <c r="AF54" i="70"/>
  <c r="AG54" i="70"/>
  <c r="S55" i="70"/>
  <c r="W55" i="70"/>
  <c r="Z55" i="70"/>
  <c r="AA55" i="70"/>
  <c r="AB55" i="70"/>
  <c r="AC55" i="70"/>
  <c r="AD55" i="70"/>
  <c r="AE55" i="70"/>
  <c r="AF55" i="70"/>
  <c r="AG55" i="70"/>
  <c r="S56" i="70"/>
  <c r="W56" i="70"/>
  <c r="Z56" i="70"/>
  <c r="AA56" i="70"/>
  <c r="AB56" i="70"/>
  <c r="AC56" i="70"/>
  <c r="AD56" i="70"/>
  <c r="AE56" i="70"/>
  <c r="AF56" i="70"/>
  <c r="AG56" i="70"/>
  <c r="S57" i="70"/>
  <c r="W57" i="70"/>
  <c r="Z57" i="70"/>
  <c r="AA57" i="70"/>
  <c r="AB57" i="70"/>
  <c r="AC57" i="70"/>
  <c r="AD57" i="70"/>
  <c r="AE57" i="70"/>
  <c r="AF57" i="70"/>
  <c r="AG57" i="70"/>
  <c r="S58" i="70"/>
  <c r="W58" i="70"/>
  <c r="Z58" i="70"/>
  <c r="AA58" i="70"/>
  <c r="AB58" i="70"/>
  <c r="AC58" i="70"/>
  <c r="AD58" i="70"/>
  <c r="AE58" i="70"/>
  <c r="AF58" i="70"/>
  <c r="AG58" i="70"/>
  <c r="J59" i="70"/>
  <c r="K59" i="70"/>
  <c r="L59" i="70"/>
  <c r="M59" i="70"/>
  <c r="N59" i="70"/>
  <c r="P59" i="70"/>
  <c r="Q59" i="70"/>
  <c r="R59" i="70"/>
  <c r="S59" i="70"/>
  <c r="V59" i="70"/>
  <c r="W59" i="70"/>
  <c r="X59" i="70"/>
  <c r="Y59" i="70"/>
  <c r="Z59" i="70"/>
  <c r="AA59" i="70"/>
  <c r="AB59" i="70"/>
  <c r="AC59" i="70"/>
  <c r="AD59" i="70"/>
  <c r="AE59" i="70"/>
  <c r="AF59" i="70"/>
  <c r="AG59" i="70"/>
  <c r="J60" i="70"/>
  <c r="K60" i="70"/>
  <c r="L60" i="70"/>
  <c r="M60" i="70"/>
  <c r="N60" i="70"/>
  <c r="P60" i="70"/>
  <c r="Q60" i="70"/>
  <c r="R60" i="70"/>
  <c r="S60" i="70"/>
  <c r="V60" i="70"/>
  <c r="W60" i="70"/>
  <c r="X60" i="70"/>
  <c r="Z60" i="70"/>
  <c r="AA60" i="70"/>
  <c r="AB60" i="70"/>
  <c r="AC60" i="70"/>
  <c r="AD60" i="70"/>
  <c r="AE60" i="70"/>
  <c r="AF60" i="70"/>
  <c r="AG60" i="70"/>
  <c r="J61" i="70"/>
  <c r="K61" i="70"/>
  <c r="L61" i="70"/>
  <c r="M61" i="70"/>
  <c r="N61" i="70"/>
  <c r="O61" i="70"/>
  <c r="R61" i="70"/>
  <c r="S61" i="70"/>
  <c r="V61" i="70"/>
  <c r="W61" i="70"/>
  <c r="X61" i="70"/>
  <c r="Z61" i="70"/>
  <c r="AA61" i="70"/>
  <c r="AB61" i="70"/>
  <c r="AC61" i="70"/>
  <c r="AD61" i="70"/>
  <c r="AE61" i="70"/>
  <c r="AF61" i="70"/>
  <c r="AG61" i="70"/>
  <c r="J62" i="70"/>
  <c r="K62" i="70"/>
  <c r="L62" i="70"/>
  <c r="M62" i="70"/>
  <c r="N62" i="70"/>
  <c r="O62" i="70"/>
  <c r="P62" i="70"/>
  <c r="Q62" i="70"/>
  <c r="R62" i="70"/>
  <c r="S62" i="70"/>
  <c r="W62" i="70"/>
  <c r="Z62" i="70"/>
  <c r="AA62" i="70"/>
  <c r="AB62" i="70"/>
  <c r="AC62" i="70"/>
  <c r="AD62" i="70"/>
  <c r="AE62" i="70"/>
  <c r="AF62" i="70"/>
  <c r="AG62" i="70"/>
  <c r="J63" i="70"/>
  <c r="K63" i="70"/>
  <c r="L63" i="70"/>
  <c r="M63" i="70"/>
  <c r="N63" i="70"/>
  <c r="R63" i="70"/>
  <c r="S63" i="70"/>
  <c r="W63" i="70"/>
  <c r="Z63" i="70"/>
  <c r="AA63" i="70"/>
  <c r="AB63" i="70"/>
  <c r="AC63" i="70"/>
  <c r="AD63" i="70"/>
  <c r="AE63" i="70"/>
  <c r="AF63" i="70"/>
  <c r="AG63" i="70"/>
  <c r="J64" i="70"/>
  <c r="K64" i="70"/>
  <c r="L64" i="70"/>
  <c r="M64" i="70"/>
  <c r="N64" i="70"/>
  <c r="R64" i="70"/>
  <c r="S64" i="70"/>
  <c r="W64" i="70"/>
  <c r="Z64" i="70"/>
  <c r="AA64" i="70"/>
  <c r="AB64" i="70"/>
  <c r="AC64" i="70"/>
  <c r="AD64" i="70"/>
  <c r="AE64" i="70"/>
  <c r="AF64" i="70"/>
  <c r="AG64" i="70"/>
  <c r="J65" i="70"/>
  <c r="K65" i="70"/>
  <c r="L65" i="70"/>
  <c r="M65" i="70"/>
  <c r="N65" i="70"/>
  <c r="R65" i="70"/>
  <c r="S65" i="70"/>
  <c r="W65" i="70"/>
  <c r="Z65" i="70"/>
  <c r="AA65" i="70"/>
  <c r="AB65" i="70"/>
  <c r="AC65" i="70"/>
  <c r="AD65" i="70"/>
  <c r="AE65" i="70"/>
  <c r="AF65" i="70"/>
  <c r="AG65" i="70"/>
  <c r="S66" i="70"/>
  <c r="W66" i="70"/>
  <c r="Z66" i="70"/>
  <c r="AA66" i="70"/>
  <c r="AB66" i="70"/>
  <c r="AC66" i="70"/>
  <c r="AD66" i="70"/>
  <c r="AE66" i="70"/>
  <c r="AF66" i="70"/>
  <c r="AG66" i="70"/>
  <c r="S67" i="70"/>
  <c r="W67" i="70"/>
  <c r="Z67" i="70"/>
  <c r="AA67" i="70"/>
  <c r="AB67" i="70"/>
  <c r="AC67" i="70"/>
  <c r="AD67" i="70"/>
  <c r="AE67" i="70"/>
  <c r="AF67" i="70"/>
  <c r="AG67" i="70"/>
  <c r="S68" i="70"/>
  <c r="W68" i="70"/>
  <c r="Z68" i="70"/>
  <c r="AA68" i="70"/>
  <c r="AB68" i="70"/>
  <c r="AC68" i="70"/>
  <c r="AD68" i="70"/>
  <c r="AE68" i="70"/>
  <c r="AF68" i="70"/>
  <c r="AG68" i="70"/>
  <c r="S69" i="70"/>
  <c r="W69" i="70"/>
  <c r="Z69" i="70"/>
  <c r="AA69" i="70"/>
  <c r="AB69" i="70"/>
  <c r="AC69" i="70"/>
  <c r="AD69" i="70"/>
  <c r="AE69" i="70"/>
  <c r="AF69" i="70"/>
  <c r="AG69" i="70"/>
  <c r="S70" i="70"/>
  <c r="W70" i="70"/>
  <c r="Z70" i="70"/>
  <c r="AA70" i="70"/>
  <c r="AB70" i="70"/>
  <c r="AC70" i="70"/>
  <c r="AD70" i="70"/>
  <c r="AE70" i="70"/>
  <c r="AF70" i="70"/>
  <c r="AG70" i="70"/>
  <c r="S71" i="70"/>
  <c r="W71" i="70"/>
  <c r="Z71" i="70"/>
  <c r="AA71" i="70"/>
  <c r="AB71" i="70"/>
  <c r="AC71" i="70"/>
  <c r="AD71" i="70"/>
  <c r="AE71" i="70"/>
  <c r="AF71" i="70"/>
  <c r="AG71" i="70"/>
  <c r="J72" i="70"/>
  <c r="K72" i="70"/>
  <c r="L72" i="70"/>
  <c r="M72" i="70"/>
  <c r="N72" i="70"/>
  <c r="P72" i="70"/>
  <c r="Q72" i="70"/>
  <c r="R72" i="70"/>
  <c r="S72" i="70"/>
  <c r="V72" i="70"/>
  <c r="W72" i="70"/>
  <c r="X72" i="70"/>
  <c r="Y72" i="70"/>
  <c r="Z72" i="70"/>
  <c r="AA72" i="70"/>
  <c r="AB72" i="70"/>
  <c r="AC72" i="70"/>
  <c r="AD72" i="70"/>
  <c r="AE72" i="70"/>
  <c r="AF72" i="70"/>
  <c r="AG72" i="70"/>
  <c r="J73" i="70"/>
  <c r="K73" i="70"/>
  <c r="L73" i="70"/>
  <c r="M73" i="70"/>
  <c r="N73" i="70"/>
  <c r="R73" i="70"/>
  <c r="S73" i="70"/>
  <c r="V73" i="70"/>
  <c r="W73" i="70"/>
  <c r="X73" i="70"/>
  <c r="Y73" i="70"/>
  <c r="Z73" i="70"/>
  <c r="AA73" i="70"/>
  <c r="AB73" i="70"/>
  <c r="AC73" i="70"/>
  <c r="AD73" i="70"/>
  <c r="AE73" i="70"/>
  <c r="AF73" i="70"/>
  <c r="AG73" i="70"/>
  <c r="J74" i="70"/>
  <c r="K74" i="70"/>
  <c r="L74" i="70"/>
  <c r="M74" i="70"/>
  <c r="N74" i="70"/>
  <c r="P74" i="70"/>
  <c r="Q74" i="70"/>
  <c r="R74" i="70"/>
  <c r="S74" i="70"/>
  <c r="V74" i="70"/>
  <c r="W74" i="70"/>
  <c r="X74" i="70"/>
  <c r="Y74" i="70"/>
  <c r="Z74" i="70"/>
  <c r="AA74" i="70"/>
  <c r="AB74" i="70"/>
  <c r="AC74" i="70"/>
  <c r="AD74" i="70"/>
  <c r="AE74" i="70"/>
  <c r="AF74" i="70"/>
  <c r="AG74" i="70"/>
  <c r="J75" i="70"/>
  <c r="K75" i="70"/>
  <c r="L75" i="70"/>
  <c r="M75" i="70"/>
  <c r="N75" i="70"/>
  <c r="P75" i="70"/>
  <c r="Q75" i="70"/>
  <c r="R75" i="70"/>
  <c r="S75" i="70"/>
  <c r="J76" i="70"/>
  <c r="K76" i="70"/>
  <c r="L76" i="70"/>
  <c r="M76" i="70"/>
  <c r="N76" i="70"/>
  <c r="P76" i="70"/>
  <c r="Q76" i="70"/>
  <c r="R76" i="70"/>
  <c r="S76" i="70"/>
  <c r="W76" i="70"/>
  <c r="Z76" i="70"/>
  <c r="AA76" i="70"/>
  <c r="AB76" i="70"/>
  <c r="AC76" i="70"/>
  <c r="AD76" i="70"/>
  <c r="AE76" i="70"/>
  <c r="AF76" i="70"/>
  <c r="AG76" i="70"/>
  <c r="S77" i="70"/>
  <c r="W77" i="70"/>
  <c r="Z77" i="70"/>
  <c r="AA77" i="70"/>
  <c r="AB77" i="70"/>
  <c r="AC77" i="70"/>
  <c r="AD77" i="70"/>
  <c r="AE77" i="70"/>
  <c r="AF77" i="70"/>
  <c r="AG77" i="70"/>
  <c r="S78" i="70"/>
  <c r="W78" i="70"/>
  <c r="Z78" i="70"/>
  <c r="AA78" i="70"/>
  <c r="AB78" i="70"/>
  <c r="AC78" i="70"/>
  <c r="AD78" i="70"/>
  <c r="AE78" i="70"/>
  <c r="AF78" i="70"/>
  <c r="AG78" i="70"/>
  <c r="S79" i="70"/>
  <c r="W79" i="70"/>
  <c r="Z79" i="70"/>
  <c r="AA79" i="70"/>
  <c r="AB79" i="70"/>
  <c r="AC79" i="70"/>
  <c r="AD79" i="70"/>
  <c r="AE79" i="70"/>
  <c r="AF79" i="70"/>
  <c r="AG79" i="70"/>
  <c r="S80" i="70"/>
  <c r="W80" i="70"/>
  <c r="Z80" i="70"/>
  <c r="AA80" i="70"/>
  <c r="AB80" i="70"/>
  <c r="AC80" i="70"/>
  <c r="AD80" i="70"/>
  <c r="AE80" i="70"/>
  <c r="AF80" i="70"/>
  <c r="AG80" i="70"/>
  <c r="S81" i="70"/>
  <c r="W81" i="70"/>
  <c r="Z81" i="70"/>
  <c r="AA81" i="70"/>
  <c r="AB81" i="70"/>
  <c r="AC81" i="70"/>
  <c r="AD81" i="70"/>
  <c r="AE81" i="70"/>
  <c r="AF81" i="70"/>
  <c r="AG81" i="70"/>
  <c r="S82" i="70"/>
  <c r="W82" i="70"/>
  <c r="Z82" i="70"/>
  <c r="AA82" i="70"/>
  <c r="AB82" i="70"/>
  <c r="AC82" i="70"/>
  <c r="AD82" i="70"/>
  <c r="AE82" i="70"/>
  <c r="AF82" i="70"/>
  <c r="AG82" i="70"/>
  <c r="S83" i="70"/>
  <c r="W83" i="70"/>
  <c r="Z83" i="70"/>
  <c r="AA83" i="70"/>
  <c r="AB83" i="70"/>
  <c r="AC83" i="70"/>
  <c r="AD83" i="70"/>
  <c r="AE83" i="70"/>
  <c r="AF83" i="70"/>
  <c r="AG83" i="70"/>
  <c r="J84" i="70"/>
  <c r="K84" i="70"/>
  <c r="L84" i="70"/>
  <c r="M84" i="70"/>
  <c r="N84" i="70"/>
  <c r="P84" i="70"/>
  <c r="Q84" i="70"/>
  <c r="R84" i="70"/>
  <c r="S84" i="70"/>
  <c r="V84" i="70"/>
  <c r="W84" i="70"/>
  <c r="X84" i="70"/>
  <c r="Y84" i="70"/>
  <c r="Z84" i="70"/>
  <c r="AA84" i="70"/>
  <c r="AB84" i="70"/>
  <c r="AC84" i="70"/>
  <c r="AD84" i="70"/>
  <c r="AE84" i="70"/>
  <c r="AF84" i="70"/>
  <c r="AG84" i="70"/>
  <c r="J85" i="70"/>
  <c r="K85" i="70"/>
  <c r="L85" i="70"/>
  <c r="M85" i="70"/>
  <c r="N85" i="70"/>
  <c r="R85" i="70"/>
  <c r="S85" i="70"/>
  <c r="V85" i="70"/>
  <c r="W85" i="70"/>
  <c r="X85" i="70"/>
  <c r="Y85" i="70"/>
  <c r="Z85" i="70"/>
  <c r="AA85" i="70"/>
  <c r="AB85" i="70"/>
  <c r="AC85" i="70"/>
  <c r="AD85" i="70"/>
  <c r="AE85" i="70"/>
  <c r="AF85" i="70"/>
  <c r="AG85" i="70"/>
  <c r="J86" i="70"/>
  <c r="K86" i="70"/>
  <c r="L86" i="70"/>
  <c r="M86" i="70"/>
  <c r="N86" i="70"/>
  <c r="P86" i="70"/>
  <c r="Q86" i="70"/>
  <c r="R86" i="70"/>
  <c r="S86" i="70"/>
  <c r="V86" i="70"/>
  <c r="W86" i="70"/>
  <c r="X86" i="70"/>
  <c r="Y86" i="70"/>
  <c r="Z86" i="70"/>
  <c r="AA86" i="70"/>
  <c r="AB86" i="70"/>
  <c r="AC86" i="70"/>
  <c r="AD86" i="70"/>
  <c r="AE86" i="70"/>
  <c r="AF86" i="70"/>
  <c r="AG86" i="70"/>
  <c r="S87" i="70"/>
  <c r="W87" i="70"/>
  <c r="Z87" i="70"/>
  <c r="AA87" i="70"/>
  <c r="AB87" i="70"/>
  <c r="AC87" i="70"/>
  <c r="AD87" i="70"/>
  <c r="AE87" i="70"/>
  <c r="AF87" i="70"/>
  <c r="AG87" i="70"/>
  <c r="S88" i="70"/>
  <c r="W88" i="70"/>
  <c r="Z88" i="70"/>
  <c r="AA88" i="70"/>
  <c r="AB88" i="70"/>
  <c r="AC88" i="70"/>
  <c r="AD88" i="70"/>
  <c r="AE88" i="70"/>
  <c r="AF88" i="70"/>
  <c r="AG88" i="70"/>
  <c r="S89" i="70"/>
  <c r="W89" i="70"/>
  <c r="Z89" i="70"/>
  <c r="AA89" i="70"/>
  <c r="AB89" i="70"/>
  <c r="AC89" i="70"/>
  <c r="AD89" i="70"/>
  <c r="AE89" i="70"/>
  <c r="AF89" i="70"/>
  <c r="AG89" i="70"/>
  <c r="S90" i="70"/>
  <c r="W90" i="70"/>
  <c r="Z90" i="70"/>
  <c r="AA90" i="70"/>
  <c r="AB90" i="70"/>
  <c r="AC90" i="70"/>
  <c r="AD90" i="70"/>
  <c r="AE90" i="70"/>
  <c r="AF90" i="70"/>
  <c r="AG90" i="70"/>
  <c r="S91" i="70"/>
  <c r="W91" i="70"/>
  <c r="Z91" i="70"/>
  <c r="AA91" i="70"/>
  <c r="AB91" i="70"/>
  <c r="AC91" i="70"/>
  <c r="AD91" i="70"/>
  <c r="AE91" i="70"/>
  <c r="AF91" i="70"/>
  <c r="AG91" i="70"/>
  <c r="S92" i="70"/>
  <c r="W92" i="70"/>
  <c r="Z92" i="70"/>
  <c r="AA92" i="70"/>
  <c r="AB92" i="70"/>
  <c r="AC92" i="70"/>
  <c r="AD92" i="70"/>
  <c r="AE92" i="70"/>
  <c r="AF92" i="70"/>
  <c r="AG92" i="70"/>
  <c r="J93" i="70"/>
  <c r="K93" i="70"/>
  <c r="L93" i="70"/>
  <c r="M93" i="70"/>
  <c r="N93" i="70"/>
  <c r="P93" i="70"/>
  <c r="Q93" i="70"/>
  <c r="R93" i="70"/>
  <c r="S93" i="70"/>
  <c r="V93" i="70"/>
  <c r="W93" i="70"/>
  <c r="X93" i="70"/>
  <c r="Y93" i="70"/>
  <c r="Z93" i="70"/>
  <c r="AA93" i="70"/>
  <c r="AB93" i="70"/>
  <c r="AC93" i="70"/>
  <c r="AD93" i="70"/>
  <c r="AE93" i="70"/>
  <c r="AF93" i="70"/>
  <c r="AG93" i="70"/>
  <c r="J94" i="70"/>
  <c r="K94" i="70"/>
  <c r="L94" i="70"/>
  <c r="M94" i="70"/>
  <c r="N94" i="70"/>
  <c r="P94" i="70"/>
  <c r="Q94" i="70"/>
  <c r="R94" i="70"/>
  <c r="S94" i="70"/>
  <c r="S95" i="70"/>
  <c r="S96" i="70"/>
  <c r="W96" i="70"/>
  <c r="X96" i="70"/>
  <c r="Z96" i="70"/>
  <c r="AA96" i="70"/>
  <c r="AB96" i="70"/>
  <c r="AC96" i="70"/>
  <c r="AD96" i="70"/>
  <c r="AE96" i="70"/>
  <c r="AF96" i="70"/>
  <c r="AG96" i="70"/>
  <c r="S97" i="70"/>
  <c r="W97" i="70"/>
  <c r="X97" i="70"/>
  <c r="Z97" i="70"/>
  <c r="AA97" i="70"/>
  <c r="AB97" i="70"/>
  <c r="AC97" i="70"/>
  <c r="AD97" i="70"/>
  <c r="AE97" i="70"/>
  <c r="AF97" i="70"/>
  <c r="AG97" i="70"/>
  <c r="S98" i="70"/>
  <c r="W98" i="70"/>
  <c r="X98" i="70"/>
  <c r="Z98" i="70"/>
  <c r="AA98" i="70"/>
  <c r="AB98" i="70"/>
  <c r="AC98" i="70"/>
  <c r="AD98" i="70"/>
  <c r="AE98" i="70"/>
  <c r="AF98" i="70"/>
  <c r="AG98" i="70"/>
  <c r="S99" i="70"/>
  <c r="W99" i="70"/>
  <c r="X99" i="70"/>
  <c r="Z99" i="70"/>
  <c r="AA99" i="70"/>
  <c r="AB99" i="70"/>
  <c r="AC99" i="70"/>
  <c r="AD99" i="70"/>
  <c r="AE99" i="70"/>
  <c r="AF99" i="70"/>
  <c r="AG99" i="70"/>
  <c r="S100" i="70"/>
  <c r="W100" i="70"/>
  <c r="X100" i="70"/>
  <c r="Z100" i="70"/>
  <c r="AA100" i="70"/>
  <c r="AB100" i="70"/>
  <c r="AC100" i="70"/>
  <c r="AD100" i="70"/>
  <c r="AE100" i="70"/>
  <c r="AF100" i="70"/>
  <c r="AG100" i="70"/>
  <c r="S101" i="70"/>
  <c r="W101" i="70"/>
  <c r="X101" i="70"/>
  <c r="Z101" i="70"/>
  <c r="AA101" i="70"/>
  <c r="AB101" i="70"/>
  <c r="AC101" i="70"/>
  <c r="AD101" i="70"/>
  <c r="AE101" i="70"/>
  <c r="AF101" i="70"/>
  <c r="AG101" i="70"/>
  <c r="J102" i="70"/>
  <c r="K102" i="70"/>
  <c r="L102" i="70"/>
  <c r="M102" i="70"/>
  <c r="N102" i="70"/>
  <c r="O102" i="70"/>
  <c r="P102" i="70"/>
  <c r="Q102" i="70"/>
  <c r="R102" i="70"/>
  <c r="S102" i="70"/>
  <c r="V102" i="70"/>
  <c r="W102" i="70"/>
  <c r="X102" i="70"/>
  <c r="Y102" i="70"/>
  <c r="Z102" i="70"/>
  <c r="AA102" i="70"/>
  <c r="AB102" i="70"/>
  <c r="AC102" i="70"/>
  <c r="AD102" i="70"/>
  <c r="AE102" i="70"/>
  <c r="AF102" i="70"/>
  <c r="AG102" i="70"/>
  <c r="J103" i="70"/>
  <c r="K103" i="70"/>
  <c r="L103" i="70"/>
  <c r="M103" i="70"/>
  <c r="N103" i="70"/>
  <c r="O103" i="70"/>
  <c r="P103" i="70"/>
  <c r="Q103" i="70"/>
  <c r="R103" i="70"/>
  <c r="S103" i="70"/>
  <c r="V103" i="70"/>
  <c r="W103" i="70"/>
  <c r="X103" i="70"/>
  <c r="Y103" i="70"/>
  <c r="Z103" i="70"/>
  <c r="AA103" i="70"/>
  <c r="AB103" i="70"/>
  <c r="AC103" i="70"/>
  <c r="AD103" i="70"/>
  <c r="AE103" i="70"/>
  <c r="AF103" i="70"/>
  <c r="AG103" i="70"/>
  <c r="J104" i="70"/>
  <c r="K104" i="70"/>
  <c r="L104" i="70"/>
  <c r="M104" i="70"/>
  <c r="N104" i="70"/>
  <c r="O104" i="70"/>
  <c r="P104" i="70"/>
  <c r="Q104" i="70"/>
  <c r="R104" i="70"/>
  <c r="S104" i="70"/>
  <c r="V104" i="70"/>
  <c r="W104" i="70"/>
  <c r="X104" i="70"/>
  <c r="Y104" i="70"/>
  <c r="Z104" i="70"/>
  <c r="AA104" i="70"/>
  <c r="AB104" i="70"/>
  <c r="AC104" i="70"/>
  <c r="AD104" i="70"/>
  <c r="AE104" i="70"/>
  <c r="AF104" i="70"/>
  <c r="AG104" i="70"/>
  <c r="J105" i="70"/>
  <c r="K105" i="70"/>
  <c r="L105" i="70"/>
  <c r="M105" i="70"/>
  <c r="N105" i="70"/>
  <c r="O105" i="70"/>
  <c r="P105" i="70"/>
  <c r="Q105" i="70"/>
  <c r="R105" i="70"/>
  <c r="S105" i="70"/>
  <c r="V105" i="70"/>
  <c r="W105" i="70"/>
  <c r="X105" i="70"/>
  <c r="Y105" i="70"/>
  <c r="Z105" i="70"/>
  <c r="AA105" i="70"/>
  <c r="AB105" i="70"/>
  <c r="AC105" i="70"/>
  <c r="AD105" i="70"/>
  <c r="AE105" i="70"/>
  <c r="AF105" i="70"/>
  <c r="AG105" i="70"/>
  <c r="J106" i="70"/>
  <c r="K106" i="70"/>
  <c r="L106" i="70"/>
  <c r="M106" i="70"/>
  <c r="N106" i="70"/>
  <c r="O106" i="70"/>
  <c r="P106" i="70"/>
  <c r="Q106" i="70"/>
  <c r="R106" i="70"/>
  <c r="S106" i="70"/>
  <c r="V106" i="70"/>
  <c r="W106" i="70"/>
  <c r="X106" i="70"/>
  <c r="Y106" i="70"/>
  <c r="Z106" i="70"/>
  <c r="AA106" i="70"/>
  <c r="AB106" i="70"/>
  <c r="AC106" i="70"/>
  <c r="AD106" i="70"/>
  <c r="AE106" i="70"/>
  <c r="AF106" i="70"/>
  <c r="AG106" i="70"/>
  <c r="I111" i="70"/>
  <c r="P111" i="70"/>
  <c r="Q111" i="70"/>
  <c r="R111" i="70"/>
  <c r="B112" i="70"/>
  <c r="C112" i="70"/>
  <c r="E112" i="70"/>
  <c r="I112" i="70"/>
  <c r="P112" i="70"/>
  <c r="B113" i="70"/>
  <c r="E113" i="70"/>
  <c r="I113" i="70"/>
  <c r="P113" i="70"/>
  <c r="Q113" i="70"/>
  <c r="B114" i="70"/>
  <c r="C114" i="70"/>
  <c r="E114" i="70"/>
  <c r="I114" i="70"/>
  <c r="P114" i="70"/>
  <c r="Q114" i="70"/>
  <c r="B115" i="70"/>
  <c r="C115" i="70"/>
  <c r="E115" i="70"/>
  <c r="I115" i="70"/>
  <c r="I116" i="70"/>
  <c r="I117" i="70"/>
  <c r="X6" i="82"/>
  <c r="Z6" i="82"/>
  <c r="AB6" i="82"/>
  <c r="AD6" i="82"/>
  <c r="AF6" i="82"/>
  <c r="J8" i="82"/>
  <c r="K8" i="82"/>
  <c r="L8" i="82"/>
  <c r="M8" i="82"/>
  <c r="N8" i="82"/>
  <c r="P8" i="82"/>
  <c r="Q8" i="82"/>
  <c r="R8" i="82"/>
  <c r="V8" i="82"/>
  <c r="W8" i="82"/>
  <c r="X8" i="82"/>
  <c r="Y8" i="82"/>
  <c r="Z8" i="82"/>
  <c r="AA8" i="82"/>
  <c r="AB8" i="82"/>
  <c r="AC8" i="82"/>
  <c r="AD8" i="82"/>
  <c r="AE8" i="82"/>
  <c r="AF8" i="82"/>
  <c r="AG8" i="82"/>
  <c r="J9" i="82"/>
  <c r="K9" i="82"/>
  <c r="L9" i="82"/>
  <c r="M9" i="82"/>
  <c r="N9" i="82"/>
  <c r="R9" i="82"/>
  <c r="V9" i="82"/>
  <c r="W9" i="82"/>
  <c r="X9" i="82"/>
  <c r="Y9" i="82"/>
  <c r="Z9" i="82"/>
  <c r="AA9" i="82"/>
  <c r="AB9" i="82"/>
  <c r="AC9" i="82"/>
  <c r="AD9" i="82"/>
  <c r="AE9" i="82"/>
  <c r="AF9" i="82"/>
  <c r="AG9" i="82"/>
  <c r="J10" i="82"/>
  <c r="K10" i="82"/>
  <c r="L10" i="82"/>
  <c r="M10" i="82"/>
  <c r="N10" i="82"/>
  <c r="P10" i="82"/>
  <c r="Q10" i="82"/>
  <c r="R10" i="82"/>
  <c r="V10" i="82"/>
  <c r="W10" i="82"/>
  <c r="X10" i="82"/>
  <c r="Z10" i="82"/>
  <c r="AA10" i="82"/>
  <c r="AB10" i="82"/>
  <c r="AC10" i="82"/>
  <c r="AD10" i="82"/>
  <c r="AE10" i="82"/>
  <c r="AF10" i="82"/>
  <c r="AG10" i="82"/>
  <c r="J11" i="82"/>
  <c r="K11" i="82"/>
  <c r="L11" i="82"/>
  <c r="M11" i="82"/>
  <c r="N11" i="82"/>
  <c r="R11" i="82"/>
  <c r="V11" i="82"/>
  <c r="W11" i="82"/>
  <c r="X11" i="82"/>
  <c r="Z11" i="82"/>
  <c r="AA11" i="82"/>
  <c r="AB11" i="82"/>
  <c r="AC11" i="82"/>
  <c r="AD11" i="82"/>
  <c r="AE11" i="82"/>
  <c r="AF11" i="82"/>
  <c r="AG11" i="82"/>
  <c r="J12" i="82"/>
  <c r="K12" i="82"/>
  <c r="L12" i="82"/>
  <c r="M12" i="82"/>
  <c r="N12" i="82"/>
  <c r="R12" i="82"/>
  <c r="V12" i="82"/>
  <c r="W12" i="82"/>
  <c r="Z12" i="82"/>
  <c r="AA12" i="82"/>
  <c r="AB12" i="82"/>
  <c r="AC12" i="82"/>
  <c r="AD12" i="82"/>
  <c r="AE12" i="82"/>
  <c r="AF12" i="82"/>
  <c r="AG12" i="82"/>
  <c r="J13" i="82"/>
  <c r="K13" i="82"/>
  <c r="L13" i="82"/>
  <c r="M13" i="82"/>
  <c r="N13" i="82"/>
  <c r="R13" i="82"/>
  <c r="V13" i="82"/>
  <c r="W13" i="82"/>
  <c r="Z13" i="82"/>
  <c r="AA13" i="82"/>
  <c r="AB13" i="82"/>
  <c r="AC13" i="82"/>
  <c r="AD13" i="82"/>
  <c r="AE13" i="82"/>
  <c r="AF13" i="82"/>
  <c r="AG13" i="82"/>
  <c r="J14" i="82"/>
  <c r="K14" i="82"/>
  <c r="L14" i="82"/>
  <c r="M14" i="82"/>
  <c r="N14" i="82"/>
  <c r="R14" i="82"/>
  <c r="V14" i="82"/>
  <c r="W14" i="82"/>
  <c r="Z14" i="82"/>
  <c r="AA14" i="82"/>
  <c r="AB14" i="82"/>
  <c r="AC14" i="82"/>
  <c r="AD14" i="82"/>
  <c r="AE14" i="82"/>
  <c r="AF14" i="82"/>
  <c r="AG14" i="82"/>
  <c r="V15" i="82"/>
  <c r="W15" i="82"/>
  <c r="Z15" i="82"/>
  <c r="AA15" i="82"/>
  <c r="AB15" i="82"/>
  <c r="AC15" i="82"/>
  <c r="AD15" i="82"/>
  <c r="AE15" i="82"/>
  <c r="AF15" i="82"/>
  <c r="AG15" i="82"/>
  <c r="V16" i="82"/>
  <c r="W16" i="82"/>
  <c r="Z16" i="82"/>
  <c r="AA16" i="82"/>
  <c r="AB16" i="82"/>
  <c r="AC16" i="82"/>
  <c r="AD16" i="82"/>
  <c r="AE16" i="82"/>
  <c r="AF16" i="82"/>
  <c r="AG16" i="82"/>
  <c r="V17" i="82"/>
  <c r="W17" i="82"/>
  <c r="Z17" i="82"/>
  <c r="AA17" i="82"/>
  <c r="AB17" i="82"/>
  <c r="AC17" i="82"/>
  <c r="AD17" i="82"/>
  <c r="AE17" i="82"/>
  <c r="AF17" i="82"/>
  <c r="AG17" i="82"/>
  <c r="W18" i="82"/>
  <c r="Z18" i="82"/>
  <c r="AA18" i="82"/>
  <c r="AB18" i="82"/>
  <c r="AC18" i="82"/>
  <c r="AD18" i="82"/>
  <c r="AE18" i="82"/>
  <c r="AF18" i="82"/>
  <c r="AG18" i="82"/>
  <c r="W19" i="82"/>
  <c r="Z19" i="82"/>
  <c r="AA19" i="82"/>
  <c r="AB19" i="82"/>
  <c r="AC19" i="82"/>
  <c r="AD19" i="82"/>
  <c r="AE19" i="82"/>
  <c r="AF19" i="82"/>
  <c r="AG19" i="82"/>
  <c r="W20" i="82"/>
  <c r="Z20" i="82"/>
  <c r="AA20" i="82"/>
  <c r="AB20" i="82"/>
  <c r="AC20" i="82"/>
  <c r="AD20" i="82"/>
  <c r="AE20" i="82"/>
  <c r="AF20" i="82"/>
  <c r="AG20" i="82"/>
  <c r="W21" i="82"/>
  <c r="Z21" i="82"/>
  <c r="AA21" i="82"/>
  <c r="AB21" i="82"/>
  <c r="AC21" i="82"/>
  <c r="AD21" i="82"/>
  <c r="AE21" i="82"/>
  <c r="AF21" i="82"/>
  <c r="AG21" i="82"/>
  <c r="W22" i="82"/>
  <c r="Z22" i="82"/>
  <c r="AA22" i="82"/>
  <c r="AB22" i="82"/>
  <c r="AC22" i="82"/>
  <c r="AD22" i="82"/>
  <c r="AE22" i="82"/>
  <c r="AF22" i="82"/>
  <c r="AG22" i="82"/>
  <c r="J23" i="82"/>
  <c r="K23" i="82"/>
  <c r="L23" i="82"/>
  <c r="M23" i="82"/>
  <c r="N23" i="82"/>
  <c r="P23" i="82"/>
  <c r="Q23" i="82"/>
  <c r="R23" i="82"/>
  <c r="W23" i="82"/>
  <c r="Z23" i="82"/>
  <c r="AA23" i="82"/>
  <c r="AB23" i="82"/>
  <c r="AC23" i="82"/>
  <c r="AD23" i="82"/>
  <c r="AE23" i="82"/>
  <c r="AF23" i="82"/>
  <c r="AG23" i="82"/>
  <c r="J24" i="82"/>
  <c r="K24" i="82"/>
  <c r="L24" i="82"/>
  <c r="M24" i="82"/>
  <c r="N24" i="82"/>
  <c r="P24" i="82"/>
  <c r="Q24" i="82"/>
  <c r="R24" i="82"/>
  <c r="W24" i="82"/>
  <c r="Z24" i="82"/>
  <c r="AA24" i="82"/>
  <c r="AB24" i="82"/>
  <c r="AC24" i="82"/>
  <c r="AD24" i="82"/>
  <c r="AE24" i="82"/>
  <c r="AF24" i="82"/>
  <c r="AG24" i="82"/>
  <c r="J25" i="82"/>
  <c r="K25" i="82"/>
  <c r="L25" i="82"/>
  <c r="M25" i="82"/>
  <c r="N25" i="82"/>
  <c r="R25" i="82"/>
  <c r="J26" i="82"/>
  <c r="K26" i="82"/>
  <c r="L26" i="82"/>
  <c r="M26" i="82"/>
  <c r="N26" i="82"/>
  <c r="R26" i="82"/>
  <c r="V29" i="82"/>
  <c r="W29" i="82"/>
  <c r="X29" i="82"/>
  <c r="Y29" i="82"/>
  <c r="Z29" i="82"/>
  <c r="AA29" i="82"/>
  <c r="AB29" i="82"/>
  <c r="AC29" i="82"/>
  <c r="AD29" i="82"/>
  <c r="AE29" i="82"/>
  <c r="AF29" i="82"/>
  <c r="AG29" i="82"/>
  <c r="V30" i="82"/>
  <c r="W30" i="82"/>
  <c r="X30" i="82"/>
  <c r="Z30" i="82"/>
  <c r="AA30" i="82"/>
  <c r="AB30" i="82"/>
  <c r="AC30" i="82"/>
  <c r="AD30" i="82"/>
  <c r="AE30" i="82"/>
  <c r="AF30" i="82"/>
  <c r="AG30" i="82"/>
  <c r="V31" i="82"/>
  <c r="W31" i="82"/>
  <c r="X31" i="82"/>
  <c r="Z31" i="82"/>
  <c r="AA31" i="82"/>
  <c r="AB31" i="82"/>
  <c r="AC31" i="82"/>
  <c r="AD31" i="82"/>
  <c r="AE31" i="82"/>
  <c r="AF31" i="82"/>
  <c r="AG31" i="82"/>
  <c r="V32" i="82"/>
  <c r="W32" i="82"/>
  <c r="X32" i="82"/>
  <c r="Z32" i="82"/>
  <c r="AA32" i="82"/>
  <c r="AB32" i="82"/>
  <c r="AC32" i="82"/>
  <c r="AD32" i="82"/>
  <c r="AE32" i="82"/>
  <c r="AF32" i="82"/>
  <c r="AG32" i="82"/>
  <c r="W33" i="82"/>
  <c r="X33" i="82"/>
  <c r="Z33" i="82"/>
  <c r="AA33" i="82"/>
  <c r="AB33" i="82"/>
  <c r="AC33" i="82"/>
  <c r="AD33" i="82"/>
  <c r="AE33" i="82"/>
  <c r="AF33" i="82"/>
  <c r="AG33" i="82"/>
  <c r="W34" i="82"/>
  <c r="X34" i="82"/>
  <c r="Z34" i="82"/>
  <c r="AA34" i="82"/>
  <c r="AB34" i="82"/>
  <c r="AC34" i="82"/>
  <c r="AD34" i="82"/>
  <c r="AE34" i="82"/>
  <c r="AF34" i="82"/>
  <c r="AG34" i="82"/>
  <c r="J35" i="82"/>
  <c r="K35" i="82"/>
  <c r="L35" i="82"/>
  <c r="M35" i="82"/>
  <c r="N35" i="82"/>
  <c r="P35" i="82"/>
  <c r="Q35" i="82"/>
  <c r="R35" i="82"/>
  <c r="W35" i="82"/>
  <c r="X35" i="82"/>
  <c r="Z35" i="82"/>
  <c r="AA35" i="82"/>
  <c r="AB35" i="82"/>
  <c r="AC35" i="82"/>
  <c r="AD35" i="82"/>
  <c r="AE35" i="82"/>
  <c r="AF35" i="82"/>
  <c r="AG35" i="82"/>
  <c r="J36" i="82"/>
  <c r="K36" i="82"/>
  <c r="L36" i="82"/>
  <c r="M36" i="82"/>
  <c r="N36" i="82"/>
  <c r="R36" i="82"/>
  <c r="V36" i="82"/>
  <c r="W36" i="82"/>
  <c r="X36" i="82"/>
  <c r="Z36" i="82"/>
  <c r="AA36" i="82"/>
  <c r="AB36" i="82"/>
  <c r="AC36" i="82"/>
  <c r="AD36" i="82"/>
  <c r="AE36" i="82"/>
  <c r="AF36" i="82"/>
  <c r="AG36" i="82"/>
  <c r="J37" i="82"/>
  <c r="K37" i="82"/>
  <c r="L37" i="82"/>
  <c r="M37" i="82"/>
  <c r="N37" i="82"/>
  <c r="P37" i="82"/>
  <c r="Q37" i="82"/>
  <c r="R37" i="82"/>
  <c r="W37" i="82"/>
  <c r="Z37" i="82"/>
  <c r="AA37" i="82"/>
  <c r="AB37" i="82"/>
  <c r="AC37" i="82"/>
  <c r="AD37" i="82"/>
  <c r="AE37" i="82"/>
  <c r="AF37" i="82"/>
  <c r="AG37" i="82"/>
  <c r="J38" i="82"/>
  <c r="K38" i="82"/>
  <c r="L38" i="82"/>
  <c r="M38" i="82"/>
  <c r="N38" i="82"/>
  <c r="R38" i="82"/>
  <c r="W38" i="82"/>
  <c r="Z38" i="82"/>
  <c r="AA38" i="82"/>
  <c r="AB38" i="82"/>
  <c r="AC38" i="82"/>
  <c r="AD38" i="82"/>
  <c r="AE38" i="82"/>
  <c r="AF38" i="82"/>
  <c r="AG38" i="82"/>
  <c r="W39" i="82"/>
  <c r="Z39" i="82"/>
  <c r="AA39" i="82"/>
  <c r="AB39" i="82"/>
  <c r="AC39" i="82"/>
  <c r="AD39" i="82"/>
  <c r="AE39" i="82"/>
  <c r="AF39" i="82"/>
  <c r="AG39" i="82"/>
  <c r="W40" i="82"/>
  <c r="Z40" i="82"/>
  <c r="AA40" i="82"/>
  <c r="AB40" i="82"/>
  <c r="AC40" i="82"/>
  <c r="AD40" i="82"/>
  <c r="AE40" i="82"/>
  <c r="AF40" i="82"/>
  <c r="AG40" i="82"/>
  <c r="W41" i="82"/>
  <c r="Z41" i="82"/>
  <c r="AA41" i="82"/>
  <c r="AB41" i="82"/>
  <c r="AC41" i="82"/>
  <c r="AD41" i="82"/>
  <c r="AE41" i="82"/>
  <c r="AF41" i="82"/>
  <c r="AG41" i="82"/>
  <c r="W42" i="82"/>
  <c r="Z42" i="82"/>
  <c r="AA42" i="82"/>
  <c r="AB42" i="82"/>
  <c r="AC42" i="82"/>
  <c r="AD42" i="82"/>
  <c r="AE42" i="82"/>
  <c r="AF42" i="82"/>
  <c r="AG42" i="82"/>
  <c r="W43" i="82"/>
  <c r="Z43" i="82"/>
  <c r="AA43" i="82"/>
  <c r="AB43" i="82"/>
  <c r="AC43" i="82"/>
  <c r="AD43" i="82"/>
  <c r="AE43" i="82"/>
  <c r="AF43" i="82"/>
  <c r="AG43" i="82"/>
  <c r="V44" i="82"/>
  <c r="W44" i="82"/>
  <c r="X44" i="82"/>
  <c r="Y44" i="82"/>
  <c r="Z44" i="82"/>
  <c r="AA44" i="82"/>
  <c r="AB44" i="82"/>
  <c r="AC44" i="82"/>
  <c r="AD44" i="82"/>
  <c r="AE44" i="82"/>
  <c r="AF44" i="82"/>
  <c r="AG44" i="82"/>
  <c r="V45" i="82"/>
  <c r="W45" i="82"/>
  <c r="X45" i="82"/>
  <c r="Y45" i="82"/>
  <c r="Z45" i="82"/>
  <c r="AA45" i="82"/>
  <c r="AB45" i="82"/>
  <c r="AC45" i="82"/>
  <c r="AD45" i="82"/>
  <c r="AE45" i="82"/>
  <c r="AF45" i="82"/>
  <c r="AG45" i="82"/>
  <c r="J46" i="82"/>
  <c r="K46" i="82"/>
  <c r="L46" i="82"/>
  <c r="M46" i="82"/>
  <c r="N46" i="82"/>
  <c r="P46" i="82"/>
  <c r="Q46" i="82"/>
  <c r="R46" i="82"/>
  <c r="V46" i="82"/>
  <c r="W46" i="82"/>
  <c r="X46" i="82"/>
  <c r="Z46" i="82"/>
  <c r="AA46" i="82"/>
  <c r="AB46" i="82"/>
  <c r="AC46" i="82"/>
  <c r="AD46" i="82"/>
  <c r="AE46" i="82"/>
  <c r="AF46" i="82"/>
  <c r="AG46" i="82"/>
  <c r="J47" i="82"/>
  <c r="K47" i="82"/>
  <c r="L47" i="82"/>
  <c r="M47" i="82"/>
  <c r="N47" i="82"/>
  <c r="R47" i="82"/>
  <c r="V47" i="82"/>
  <c r="W47" i="82"/>
  <c r="X47" i="82"/>
  <c r="Z47" i="82"/>
  <c r="AA47" i="82"/>
  <c r="AB47" i="82"/>
  <c r="AC47" i="82"/>
  <c r="AD47" i="82"/>
  <c r="AE47" i="82"/>
  <c r="AF47" i="82"/>
  <c r="AG47" i="82"/>
  <c r="J48" i="82"/>
  <c r="K48" i="82"/>
  <c r="L48" i="82"/>
  <c r="M48" i="82"/>
  <c r="N48" i="82"/>
  <c r="O48" i="82"/>
  <c r="P48" i="82"/>
  <c r="Q48" i="82"/>
  <c r="R48" i="82"/>
  <c r="V48" i="82"/>
  <c r="W48" i="82"/>
  <c r="Z48" i="82"/>
  <c r="AA48" i="82"/>
  <c r="AB48" i="82"/>
  <c r="AC48" i="82"/>
  <c r="AD48" i="82"/>
  <c r="AE48" i="82"/>
  <c r="AF48" i="82"/>
  <c r="AG48" i="82"/>
  <c r="J49" i="82"/>
  <c r="K49" i="82"/>
  <c r="L49" i="82"/>
  <c r="M49" i="82"/>
  <c r="N49" i="82"/>
  <c r="R49" i="82"/>
  <c r="V49" i="82"/>
  <c r="W49" i="82"/>
  <c r="Z49" i="82"/>
  <c r="AA49" i="82"/>
  <c r="AB49" i="82"/>
  <c r="AC49" i="82"/>
  <c r="AD49" i="82"/>
  <c r="AE49" i="82"/>
  <c r="AF49" i="82"/>
  <c r="AG49" i="82"/>
  <c r="V50" i="82"/>
  <c r="W50" i="82"/>
  <c r="Z50" i="82"/>
  <c r="AA50" i="82"/>
  <c r="AB50" i="82"/>
  <c r="AC50" i="82"/>
  <c r="AD50" i="82"/>
  <c r="AE50" i="82"/>
  <c r="AF50" i="82"/>
  <c r="AG50" i="82"/>
  <c r="V51" i="82"/>
  <c r="W51" i="82"/>
  <c r="Z51" i="82"/>
  <c r="AA51" i="82"/>
  <c r="AB51" i="82"/>
  <c r="AC51" i="82"/>
  <c r="AD51" i="82"/>
  <c r="AE51" i="82"/>
  <c r="AF51" i="82"/>
  <c r="AG51" i="82"/>
  <c r="V52" i="82"/>
  <c r="W52" i="82"/>
  <c r="Z52" i="82"/>
  <c r="AA52" i="82"/>
  <c r="AB52" i="82"/>
  <c r="AC52" i="82"/>
  <c r="AD52" i="82"/>
  <c r="AE52" i="82"/>
  <c r="AF52" i="82"/>
  <c r="AG52" i="82"/>
  <c r="W53" i="82"/>
  <c r="Z53" i="82"/>
  <c r="AA53" i="82"/>
  <c r="AB53" i="82"/>
  <c r="AC53" i="82"/>
  <c r="AD53" i="82"/>
  <c r="AE53" i="82"/>
  <c r="AF53" i="82"/>
  <c r="AG53" i="82"/>
  <c r="W54" i="82"/>
  <c r="Z54" i="82"/>
  <c r="AA54" i="82"/>
  <c r="AB54" i="82"/>
  <c r="AC54" i="82"/>
  <c r="AD54" i="82"/>
  <c r="AE54" i="82"/>
  <c r="AF54" i="82"/>
  <c r="AG54" i="82"/>
  <c r="W55" i="82"/>
  <c r="Z55" i="82"/>
  <c r="AA55" i="82"/>
  <c r="AB55" i="82"/>
  <c r="AC55" i="82"/>
  <c r="AD55" i="82"/>
  <c r="AE55" i="82"/>
  <c r="AF55" i="82"/>
  <c r="AG55" i="82"/>
  <c r="W56" i="82"/>
  <c r="Z56" i="82"/>
  <c r="AA56" i="82"/>
  <c r="AB56" i="82"/>
  <c r="AC56" i="82"/>
  <c r="AD56" i="82"/>
  <c r="AE56" i="82"/>
  <c r="AF56" i="82"/>
  <c r="AG56" i="82"/>
  <c r="J57" i="82"/>
  <c r="K57" i="82"/>
  <c r="L57" i="82"/>
  <c r="M57" i="82"/>
  <c r="N57" i="82"/>
  <c r="P57" i="82"/>
  <c r="Q57" i="82"/>
  <c r="R57" i="82"/>
  <c r="W57" i="82"/>
  <c r="Z57" i="82"/>
  <c r="AA57" i="82"/>
  <c r="AB57" i="82"/>
  <c r="AC57" i="82"/>
  <c r="AD57" i="82"/>
  <c r="AE57" i="82"/>
  <c r="AF57" i="82"/>
  <c r="AG57" i="82"/>
  <c r="J58" i="82"/>
  <c r="K58" i="82"/>
  <c r="L58" i="82"/>
  <c r="M58" i="82"/>
  <c r="N58" i="82"/>
  <c r="P58" i="82"/>
  <c r="Q58" i="82"/>
  <c r="R58" i="82"/>
  <c r="W58" i="82"/>
  <c r="Z58" i="82"/>
  <c r="AA58" i="82"/>
  <c r="AB58" i="82"/>
  <c r="AC58" i="82"/>
  <c r="AD58" i="82"/>
  <c r="AE58" i="82"/>
  <c r="AF58" i="82"/>
  <c r="AG58" i="82"/>
  <c r="J59" i="82"/>
  <c r="K59" i="82"/>
  <c r="L59" i="82"/>
  <c r="M59" i="82"/>
  <c r="N59" i="82"/>
  <c r="P59" i="82"/>
  <c r="Q59" i="82"/>
  <c r="R59" i="82"/>
  <c r="V59" i="82"/>
  <c r="W59" i="82"/>
  <c r="X59" i="82"/>
  <c r="Y59" i="82"/>
  <c r="Z59" i="82"/>
  <c r="AA59" i="82"/>
  <c r="AB59" i="82"/>
  <c r="AC59" i="82"/>
  <c r="AD59" i="82"/>
  <c r="AE59" i="82"/>
  <c r="AF59" i="82"/>
  <c r="AG59" i="82"/>
  <c r="V60" i="82"/>
  <c r="W60" i="82"/>
  <c r="X60" i="82"/>
  <c r="Z60" i="82"/>
  <c r="AA60" i="82"/>
  <c r="AB60" i="82"/>
  <c r="AC60" i="82"/>
  <c r="AD60" i="82"/>
  <c r="AE60" i="82"/>
  <c r="AF60" i="82"/>
  <c r="AG60" i="82"/>
  <c r="V61" i="82"/>
  <c r="W61" i="82"/>
  <c r="X61" i="82"/>
  <c r="Z61" i="82"/>
  <c r="AA61" i="82"/>
  <c r="AB61" i="82"/>
  <c r="AC61" i="82"/>
  <c r="AD61" i="82"/>
  <c r="AE61" i="82"/>
  <c r="AF61" i="82"/>
  <c r="AG61" i="82"/>
  <c r="W62" i="82"/>
  <c r="Z62" i="82"/>
  <c r="AA62" i="82"/>
  <c r="AB62" i="82"/>
  <c r="AC62" i="82"/>
  <c r="AD62" i="82"/>
  <c r="AE62" i="82"/>
  <c r="AF62" i="82"/>
  <c r="AG62" i="82"/>
  <c r="W63" i="82"/>
  <c r="Z63" i="82"/>
  <c r="AA63" i="82"/>
  <c r="AB63" i="82"/>
  <c r="AC63" i="82"/>
  <c r="AD63" i="82"/>
  <c r="AE63" i="82"/>
  <c r="AF63" i="82"/>
  <c r="AG63" i="82"/>
  <c r="W64" i="82"/>
  <c r="Z64" i="82"/>
  <c r="AA64" i="82"/>
  <c r="AB64" i="82"/>
  <c r="AC64" i="82"/>
  <c r="AD64" i="82"/>
  <c r="AE64" i="82"/>
  <c r="AF64" i="82"/>
  <c r="AG64" i="82"/>
  <c r="R65" i="82"/>
  <c r="W65" i="82"/>
  <c r="Z65" i="82"/>
  <c r="AA65" i="82"/>
  <c r="AB65" i="82"/>
  <c r="AC65" i="82"/>
  <c r="AD65" i="82"/>
  <c r="AE65" i="82"/>
  <c r="AF65" i="82"/>
  <c r="AG65" i="82"/>
  <c r="J66" i="82"/>
  <c r="K66" i="82"/>
  <c r="L66" i="82"/>
  <c r="P66" i="82"/>
  <c r="Q66" i="82"/>
  <c r="R66" i="82"/>
  <c r="W66" i="82"/>
  <c r="Z66" i="82"/>
  <c r="AA66" i="82"/>
  <c r="AB66" i="82"/>
  <c r="AC66" i="82"/>
  <c r="AD66" i="82"/>
  <c r="AE66" i="82"/>
  <c r="AF66" i="82"/>
  <c r="AG66" i="82"/>
  <c r="J67" i="82"/>
  <c r="K67" i="82"/>
  <c r="L67" i="82"/>
  <c r="M67" i="82"/>
  <c r="N67" i="82"/>
  <c r="R67" i="82"/>
  <c r="W67" i="82"/>
  <c r="Z67" i="82"/>
  <c r="AA67" i="82"/>
  <c r="AB67" i="82"/>
  <c r="AC67" i="82"/>
  <c r="AD67" i="82"/>
  <c r="AE67" i="82"/>
  <c r="AF67" i="82"/>
  <c r="AG67" i="82"/>
  <c r="J68" i="82"/>
  <c r="K68" i="82"/>
  <c r="L68" i="82"/>
  <c r="M68" i="82"/>
  <c r="N68" i="82"/>
  <c r="R68" i="82"/>
  <c r="W68" i="82"/>
  <c r="Z68" i="82"/>
  <c r="AA68" i="82"/>
  <c r="AB68" i="82"/>
  <c r="AC68" i="82"/>
  <c r="AD68" i="82"/>
  <c r="AE68" i="82"/>
  <c r="AF68" i="82"/>
  <c r="AG68" i="82"/>
  <c r="W69" i="82"/>
  <c r="Z69" i="82"/>
  <c r="AA69" i="82"/>
  <c r="AB69" i="82"/>
  <c r="AC69" i="82"/>
  <c r="AD69" i="82"/>
  <c r="AE69" i="82"/>
  <c r="AF69" i="82"/>
  <c r="AG69" i="82"/>
  <c r="W70" i="82"/>
  <c r="Z70" i="82"/>
  <c r="AA70" i="82"/>
  <c r="AB70" i="82"/>
  <c r="AC70" i="82"/>
  <c r="AD70" i="82"/>
  <c r="AE70" i="82"/>
  <c r="AF70" i="82"/>
  <c r="AG70" i="82"/>
  <c r="W71" i="82"/>
  <c r="Z71" i="82"/>
  <c r="AA71" i="82"/>
  <c r="AB71" i="82"/>
  <c r="AC71" i="82"/>
  <c r="AD71" i="82"/>
  <c r="AE71" i="82"/>
  <c r="AF71" i="82"/>
  <c r="AG71" i="82"/>
  <c r="V72" i="82"/>
  <c r="W72" i="82"/>
  <c r="X72" i="82"/>
  <c r="Y72" i="82"/>
  <c r="Z72" i="82"/>
  <c r="AA72" i="82"/>
  <c r="AB72" i="82"/>
  <c r="AC72" i="82"/>
  <c r="AD72" i="82"/>
  <c r="AE72" i="82"/>
  <c r="AF72" i="82"/>
  <c r="AG72" i="82"/>
  <c r="V73" i="82"/>
  <c r="W73" i="82"/>
  <c r="X73" i="82"/>
  <c r="Y73" i="82"/>
  <c r="Z73" i="82"/>
  <c r="AA73" i="82"/>
  <c r="AB73" i="82"/>
  <c r="AC73" i="82"/>
  <c r="AD73" i="82"/>
  <c r="AE73" i="82"/>
  <c r="AF73" i="82"/>
  <c r="AG73" i="82"/>
  <c r="V74" i="82"/>
  <c r="W74" i="82"/>
  <c r="X74" i="82"/>
  <c r="Y74" i="82"/>
  <c r="Z74" i="82"/>
  <c r="AA74" i="82"/>
  <c r="AB74" i="82"/>
  <c r="AC74" i="82"/>
  <c r="AD74" i="82"/>
  <c r="AE74" i="82"/>
  <c r="AF74" i="82"/>
  <c r="AG74" i="82"/>
  <c r="W75" i="82"/>
  <c r="Z75" i="82"/>
  <c r="AA75" i="82"/>
  <c r="AB75" i="82"/>
  <c r="AC75" i="82"/>
  <c r="AD75" i="82"/>
  <c r="AE75" i="82"/>
  <c r="AF75" i="82"/>
  <c r="AG75" i="82"/>
  <c r="J76" i="82"/>
  <c r="K76" i="82"/>
  <c r="L76" i="82"/>
  <c r="M76" i="82"/>
  <c r="N76" i="82"/>
  <c r="P76" i="82"/>
  <c r="Q76" i="82"/>
  <c r="R76" i="82"/>
  <c r="W76" i="82"/>
  <c r="Z76" i="82"/>
  <c r="AA76" i="82"/>
  <c r="AB76" i="82"/>
  <c r="AC76" i="82"/>
  <c r="AD76" i="82"/>
  <c r="AE76" i="82"/>
  <c r="AF76" i="82"/>
  <c r="AG76" i="82"/>
  <c r="J77" i="82"/>
  <c r="K77" i="82"/>
  <c r="L77" i="82"/>
  <c r="M77" i="82"/>
  <c r="N77" i="82"/>
  <c r="P77" i="82"/>
  <c r="Q77" i="82"/>
  <c r="R77" i="82"/>
  <c r="W77" i="82"/>
  <c r="Z77" i="82"/>
  <c r="AA77" i="82"/>
  <c r="AB77" i="82"/>
  <c r="AC77" i="82"/>
  <c r="AD77" i="82"/>
  <c r="AE77" i="82"/>
  <c r="AF77" i="82"/>
  <c r="AG77" i="82"/>
  <c r="W78" i="82"/>
  <c r="Z78" i="82"/>
  <c r="AA78" i="82"/>
  <c r="AB78" i="82"/>
  <c r="AC78" i="82"/>
  <c r="AD78" i="82"/>
  <c r="AE78" i="82"/>
  <c r="AF78" i="82"/>
  <c r="AG78" i="82"/>
  <c r="W79" i="82"/>
  <c r="Z79" i="82"/>
  <c r="AA79" i="82"/>
  <c r="AB79" i="82"/>
  <c r="AC79" i="82"/>
  <c r="AD79" i="82"/>
  <c r="AE79" i="82"/>
  <c r="AF79" i="82"/>
  <c r="AG79" i="82"/>
  <c r="W80" i="82"/>
  <c r="Z80" i="82"/>
  <c r="AA80" i="82"/>
  <c r="AB80" i="82"/>
  <c r="AC80" i="82"/>
  <c r="AD80" i="82"/>
  <c r="AE80" i="82"/>
  <c r="AF80" i="82"/>
  <c r="AG80" i="82"/>
  <c r="W81" i="82"/>
  <c r="Z81" i="82"/>
  <c r="AA81" i="82"/>
  <c r="AB81" i="82"/>
  <c r="AC81" i="82"/>
  <c r="AD81" i="82"/>
  <c r="AE81" i="82"/>
  <c r="AF81" i="82"/>
  <c r="AG81" i="82"/>
  <c r="J82" i="82"/>
  <c r="K82" i="82"/>
  <c r="L82" i="82"/>
  <c r="M82" i="82"/>
  <c r="N82" i="82"/>
  <c r="P82" i="82"/>
  <c r="Q82" i="82"/>
  <c r="R82" i="82"/>
  <c r="W82" i="82"/>
  <c r="Z82" i="82"/>
  <c r="AA82" i="82"/>
  <c r="AB82" i="82"/>
  <c r="AC82" i="82"/>
  <c r="AD82" i="82"/>
  <c r="AE82" i="82"/>
  <c r="AF82" i="82"/>
  <c r="AG82" i="82"/>
  <c r="J83" i="82"/>
  <c r="K83" i="82"/>
  <c r="L83" i="82"/>
  <c r="M83" i="82"/>
  <c r="N83" i="82"/>
  <c r="P83" i="82"/>
  <c r="Q83" i="82"/>
  <c r="R83" i="82"/>
  <c r="V83" i="82"/>
  <c r="W83" i="82"/>
  <c r="X83" i="82"/>
  <c r="Y83" i="82"/>
  <c r="Z83" i="82"/>
  <c r="AA83" i="82"/>
  <c r="AB83" i="82"/>
  <c r="AC83" i="82"/>
  <c r="AD83" i="82"/>
  <c r="AE83" i="82"/>
  <c r="AF83" i="82"/>
  <c r="AG83" i="82"/>
  <c r="J84" i="82"/>
  <c r="K84" i="82"/>
  <c r="L84" i="82"/>
  <c r="M84" i="82"/>
  <c r="N84" i="82"/>
  <c r="P84" i="82"/>
  <c r="Q84" i="82"/>
  <c r="R84" i="82"/>
  <c r="V84" i="82"/>
  <c r="W84" i="82"/>
  <c r="X84" i="82"/>
  <c r="Y84" i="82"/>
  <c r="Z84" i="82"/>
  <c r="AA84" i="82"/>
  <c r="AB84" i="82"/>
  <c r="AC84" i="82"/>
  <c r="AD84" i="82"/>
  <c r="AE84" i="82"/>
  <c r="AF84" i="82"/>
  <c r="AG84" i="82"/>
  <c r="V88" i="82"/>
  <c r="W88" i="82"/>
  <c r="X88" i="82"/>
  <c r="Y88" i="82"/>
  <c r="Z88" i="82"/>
  <c r="AA88" i="82"/>
  <c r="AB88" i="82"/>
  <c r="AC88" i="82"/>
  <c r="AD88" i="82"/>
  <c r="AE88" i="82"/>
  <c r="AF88" i="82"/>
  <c r="AG88" i="82"/>
  <c r="V89" i="82"/>
  <c r="W89" i="82"/>
  <c r="X89" i="82"/>
  <c r="Y89" i="82"/>
  <c r="Z89" i="82"/>
  <c r="AA89" i="82"/>
  <c r="AB89" i="82"/>
  <c r="AC89" i="82"/>
  <c r="AD89" i="82"/>
  <c r="AE89" i="82"/>
  <c r="AF89" i="82"/>
  <c r="AG89" i="82"/>
  <c r="P90" i="82"/>
  <c r="Q90" i="82"/>
  <c r="R90" i="82"/>
  <c r="W90" i="82"/>
  <c r="Z90" i="82"/>
  <c r="AA90" i="82"/>
  <c r="AB90" i="82"/>
  <c r="AC90" i="82"/>
  <c r="AD90" i="82"/>
  <c r="AE90" i="82"/>
  <c r="AF90" i="82"/>
  <c r="AG90" i="82"/>
  <c r="D91" i="82"/>
  <c r="E91" i="82"/>
  <c r="G91" i="82"/>
  <c r="K91" i="82"/>
  <c r="P91" i="82"/>
  <c r="AD91" i="82"/>
  <c r="AE91" i="82"/>
  <c r="AF91" i="82"/>
  <c r="AG91" i="82"/>
  <c r="D92" i="82"/>
  <c r="G92" i="82"/>
  <c r="K92" i="82"/>
  <c r="P92" i="82"/>
  <c r="Q92" i="82"/>
  <c r="D93" i="82"/>
  <c r="E93" i="82"/>
  <c r="G93" i="82"/>
  <c r="K93" i="82"/>
  <c r="P93" i="82"/>
  <c r="Q93" i="82"/>
  <c r="D94" i="82"/>
  <c r="E94" i="82"/>
  <c r="G94" i="82"/>
  <c r="K94" i="82"/>
  <c r="K95" i="82"/>
  <c r="V107" i="82"/>
  <c r="B13" i="80"/>
  <c r="B9" i="79"/>
  <c r="E9" i="79"/>
  <c r="F9" i="79"/>
  <c r="L9" i="79"/>
  <c r="M9" i="79"/>
  <c r="N9" i="79"/>
  <c r="O9" i="79"/>
  <c r="Q9" i="79"/>
  <c r="B10" i="79"/>
  <c r="E10" i="79"/>
  <c r="F10" i="79"/>
  <c r="L10" i="79"/>
  <c r="M10" i="79"/>
  <c r="N10" i="79"/>
  <c r="O10" i="79"/>
  <c r="Q10" i="79"/>
  <c r="B13" i="79"/>
  <c r="E13" i="79"/>
  <c r="F13" i="79"/>
  <c r="G13" i="79"/>
  <c r="H13" i="79"/>
  <c r="I13" i="79"/>
  <c r="J13" i="79"/>
  <c r="K13" i="79"/>
  <c r="L13" i="79"/>
  <c r="M13" i="79"/>
  <c r="N13" i="79"/>
  <c r="O13" i="79"/>
  <c r="P13" i="79"/>
  <c r="B14" i="79"/>
  <c r="E14" i="79"/>
  <c r="E15" i="79"/>
  <c r="F14" i="79"/>
  <c r="G14" i="79"/>
  <c r="G15" i="79"/>
  <c r="H14" i="79"/>
  <c r="I14" i="79"/>
  <c r="I15" i="79"/>
  <c r="J14" i="79"/>
  <c r="K14" i="79"/>
  <c r="K15" i="79"/>
  <c r="L14" i="79"/>
  <c r="M14" i="79"/>
  <c r="M15" i="79"/>
  <c r="N14" i="79"/>
  <c r="O14" i="79"/>
  <c r="O15" i="79"/>
  <c r="P14" i="79"/>
  <c r="B15" i="79"/>
  <c r="F15" i="79"/>
  <c r="H15" i="79"/>
  <c r="J15" i="79"/>
  <c r="L15" i="79"/>
  <c r="N15" i="79"/>
  <c r="P15" i="79"/>
  <c r="Q15" i="79"/>
  <c r="B20" i="79"/>
  <c r="N20" i="79"/>
  <c r="B24" i="79"/>
  <c r="E24" i="79"/>
  <c r="F24" i="79"/>
  <c r="G24" i="79"/>
  <c r="H24" i="79"/>
  <c r="I24" i="79"/>
  <c r="J24" i="79"/>
  <c r="K24" i="79"/>
  <c r="L24" i="79"/>
  <c r="M24" i="79"/>
  <c r="N24" i="79"/>
  <c r="O24" i="79"/>
  <c r="P24" i="79"/>
  <c r="B29" i="79"/>
  <c r="E29" i="79"/>
  <c r="E30" i="79"/>
  <c r="F29" i="79"/>
  <c r="G29" i="79"/>
  <c r="G30" i="79"/>
  <c r="H29" i="79"/>
  <c r="I29" i="79"/>
  <c r="I30" i="79"/>
  <c r="J29" i="79"/>
  <c r="K29" i="79"/>
  <c r="K30" i="79"/>
  <c r="L29" i="79"/>
  <c r="M29" i="79"/>
  <c r="M30" i="79"/>
  <c r="N29" i="79"/>
  <c r="O29" i="79"/>
  <c r="O30" i="79"/>
  <c r="P29" i="79"/>
  <c r="B30" i="79"/>
  <c r="F30" i="79"/>
  <c r="H30" i="79"/>
  <c r="J30" i="79"/>
  <c r="L30" i="79"/>
  <c r="N30" i="79"/>
  <c r="P30" i="79"/>
  <c r="B33" i="79"/>
  <c r="E33" i="79"/>
  <c r="E34" i="79"/>
  <c r="F33" i="79"/>
  <c r="G33" i="79"/>
  <c r="G34" i="79"/>
  <c r="H33" i="79"/>
  <c r="I33" i="79"/>
  <c r="I34" i="79"/>
  <c r="J33" i="79"/>
  <c r="K33" i="79"/>
  <c r="K34" i="79"/>
  <c r="L33" i="79"/>
  <c r="M33" i="79"/>
  <c r="M34" i="79"/>
  <c r="N33" i="79"/>
  <c r="O33" i="79"/>
  <c r="O34" i="79"/>
  <c r="P33" i="79"/>
  <c r="B34" i="79"/>
  <c r="F34" i="79"/>
  <c r="H34" i="79"/>
  <c r="J34" i="79"/>
  <c r="L34" i="79"/>
  <c r="N34" i="79"/>
  <c r="P34" i="79"/>
  <c r="B35" i="79"/>
  <c r="J35" i="79"/>
  <c r="K35" i="79"/>
  <c r="L35" i="79"/>
  <c r="M35" i="79"/>
  <c r="N35" i="79"/>
  <c r="B36" i="79"/>
  <c r="J36" i="79"/>
  <c r="K36" i="79"/>
  <c r="L36" i="79"/>
  <c r="M36" i="79"/>
  <c r="N36" i="79"/>
  <c r="B20" i="76"/>
  <c r="N9" i="76"/>
  <c r="P9" i="76"/>
  <c r="J8" i="76"/>
  <c r="N8" i="76"/>
  <c r="O8" i="76"/>
  <c r="P8" i="76"/>
  <c r="Q8" i="76"/>
  <c r="R8" i="76"/>
  <c r="S8" i="76"/>
  <c r="J9" i="76"/>
  <c r="O9" i="76"/>
  <c r="Q9" i="76"/>
  <c r="R9" i="76"/>
  <c r="S9" i="76"/>
  <c r="B11" i="76"/>
  <c r="C11" i="76"/>
  <c r="D11" i="76"/>
  <c r="E11" i="76"/>
  <c r="F11" i="76"/>
  <c r="G11" i="76"/>
  <c r="H11" i="76"/>
  <c r="I11" i="76"/>
  <c r="J11" i="76"/>
  <c r="K11" i="76"/>
  <c r="L11" i="76"/>
  <c r="M11" i="76"/>
  <c r="N11" i="76"/>
  <c r="O11" i="76"/>
  <c r="P11" i="76"/>
  <c r="Q11" i="76"/>
  <c r="R11" i="76"/>
  <c r="S11" i="76"/>
  <c r="T11" i="76"/>
  <c r="B12" i="76"/>
  <c r="B13" i="76" s="1"/>
  <c r="C12" i="76"/>
  <c r="C13" i="76" s="1"/>
  <c r="D12" i="76"/>
  <c r="D13" i="76"/>
  <c r="E12" i="76"/>
  <c r="E13" i="76" s="1"/>
  <c r="F12" i="76"/>
  <c r="F13" i="76" s="1"/>
  <c r="G12" i="76"/>
  <c r="G13" i="76"/>
  <c r="H12" i="76"/>
  <c r="H13" i="76" s="1"/>
  <c r="I12" i="76"/>
  <c r="I13" i="76" s="1"/>
  <c r="J12" i="76"/>
  <c r="J13" i="76" s="1"/>
  <c r="K12" i="76"/>
  <c r="K13" i="76"/>
  <c r="L12" i="76"/>
  <c r="L13" i="76" s="1"/>
  <c r="M12" i="76"/>
  <c r="M13" i="76" s="1"/>
  <c r="N12" i="76"/>
  <c r="N13" i="76"/>
  <c r="O12" i="76"/>
  <c r="O13" i="76" s="1"/>
  <c r="P12" i="76"/>
  <c r="P13" i="76" s="1"/>
  <c r="Q12" i="76"/>
  <c r="Q13" i="76" s="1"/>
  <c r="R12" i="76"/>
  <c r="R13" i="76" s="1"/>
  <c r="S12" i="76"/>
  <c r="S13" i="76" s="1"/>
  <c r="T12" i="76"/>
  <c r="T13" i="76" s="1"/>
  <c r="B17" i="76"/>
  <c r="I17" i="76"/>
  <c r="K17" i="76"/>
  <c r="G31" i="76"/>
  <c r="G32" i="76" s="1"/>
  <c r="C20" i="76"/>
  <c r="D20" i="76"/>
  <c r="E20" i="76"/>
  <c r="F20" i="76"/>
  <c r="G20" i="76"/>
  <c r="H20" i="76"/>
  <c r="I20" i="76"/>
  <c r="J20" i="76"/>
  <c r="K20" i="76"/>
  <c r="L20" i="76"/>
  <c r="M20" i="76"/>
  <c r="O20" i="76"/>
  <c r="P20" i="76"/>
  <c r="Q20" i="76"/>
  <c r="C25" i="76"/>
  <c r="C26" i="76" s="1"/>
  <c r="D25" i="76"/>
  <c r="D26" i="76" s="1"/>
  <c r="E25" i="76"/>
  <c r="F25" i="76"/>
  <c r="F26" i="76" s="1"/>
  <c r="G25" i="76"/>
  <c r="G26" i="76" s="1"/>
  <c r="H25" i="76"/>
  <c r="H26" i="76" s="1"/>
  <c r="I25" i="76"/>
  <c r="I26" i="76" s="1"/>
  <c r="J25" i="76"/>
  <c r="K25" i="76"/>
  <c r="L25" i="76"/>
  <c r="L26" i="76" s="1"/>
  <c r="M25" i="76"/>
  <c r="O25" i="76"/>
  <c r="O26" i="76" s="1"/>
  <c r="P25" i="76"/>
  <c r="P26" i="76" s="1"/>
  <c r="Q25" i="76"/>
  <c r="Q26" i="76" s="1"/>
  <c r="E26" i="76"/>
  <c r="J26" i="76"/>
  <c r="K26" i="76"/>
  <c r="M26" i="76"/>
  <c r="C29" i="76"/>
  <c r="C30" i="76" s="1"/>
  <c r="D29" i="76"/>
  <c r="D30" i="76" s="1"/>
  <c r="E29" i="76"/>
  <c r="E30" i="76" s="1"/>
  <c r="F29" i="76"/>
  <c r="F30" i="76" s="1"/>
  <c r="G29" i="76"/>
  <c r="G30" i="76" s="1"/>
  <c r="H29" i="76"/>
  <c r="I29" i="76"/>
  <c r="I30" i="76" s="1"/>
  <c r="J29" i="76"/>
  <c r="K29" i="76"/>
  <c r="K30" i="76" s="1"/>
  <c r="L29" i="76"/>
  <c r="L30" i="76" s="1"/>
  <c r="M29" i="76"/>
  <c r="M30" i="76" s="1"/>
  <c r="O29" i="76"/>
  <c r="O30" i="76" s="1"/>
  <c r="P29" i="76"/>
  <c r="P30" i="76" s="1"/>
  <c r="Q29" i="76"/>
  <c r="Q30" i="76" s="1"/>
  <c r="H30" i="76"/>
  <c r="J30" i="76"/>
  <c r="B31" i="76"/>
  <c r="B32" i="76" s="1"/>
  <c r="E31" i="76"/>
  <c r="E32" i="76"/>
  <c r="F31" i="76"/>
  <c r="F32" i="76" s="1"/>
  <c r="I31" i="76"/>
  <c r="I32" i="76" s="1"/>
  <c r="N29" i="76"/>
  <c r="N30" i="76" s="1"/>
  <c r="B29" i="76"/>
  <c r="B30" i="76" s="1"/>
  <c r="N25" i="76"/>
  <c r="N26" i="76" s="1"/>
  <c r="B25" i="76"/>
  <c r="B26" i="76"/>
  <c r="N20" i="76"/>
</calcChain>
</file>

<file path=xl/sharedStrings.xml><?xml version="1.0" encoding="utf-8"?>
<sst xmlns="http://schemas.openxmlformats.org/spreadsheetml/2006/main" count="2452" uniqueCount="264">
  <si>
    <t>Data:</t>
  </si>
  <si>
    <t>Matrice:</t>
  </si>
  <si>
    <t>Valore assegnato</t>
  </si>
  <si>
    <t>Valore trovato</t>
  </si>
  <si>
    <t>QM</t>
  </si>
  <si>
    <t>Anno</t>
  </si>
  <si>
    <t>DS</t>
  </si>
  <si>
    <t>Accuratezza</t>
  </si>
  <si>
    <t>Metodo di prova:</t>
  </si>
  <si>
    <t>IC x 1:</t>
  </si>
  <si>
    <t>IC x 2:</t>
  </si>
  <si>
    <t>N.</t>
  </si>
  <si>
    <t>Valori ottenuti logaritmici</t>
  </si>
  <si>
    <t>Rec. %</t>
  </si>
  <si>
    <t>Media</t>
  </si>
  <si>
    <t>Lab. 1</t>
  </si>
  <si>
    <t>Lab. 2</t>
  </si>
  <si>
    <t>Lab. 3</t>
  </si>
  <si>
    <t>Lab. 4</t>
  </si>
  <si>
    <t>Lab. 8</t>
  </si>
  <si>
    <t>Lab. 7</t>
  </si>
  <si>
    <t>Lab. 6</t>
  </si>
  <si>
    <t>Lab. 5</t>
  </si>
  <si>
    <t>Ripetibilità:</t>
  </si>
  <si>
    <t>Laboratorio:</t>
  </si>
  <si>
    <t>Media:</t>
  </si>
  <si>
    <t>s:</t>
  </si>
  <si>
    <t>Riproducibilità</t>
  </si>
  <si>
    <t>R:</t>
  </si>
  <si>
    <t>Media totale:</t>
  </si>
  <si>
    <t>2 s</t>
  </si>
  <si>
    <t>2 s totale:</t>
  </si>
  <si>
    <t>N. laboratori</t>
  </si>
  <si>
    <t>Liv.</t>
  </si>
  <si>
    <t>Esattezza</t>
  </si>
  <si>
    <t>Gruppi</t>
  </si>
  <si>
    <t>Media totale</t>
  </si>
  <si>
    <t>Devianze</t>
  </si>
  <si>
    <t>Varianze</t>
  </si>
  <si>
    <t>n. analisi</t>
  </si>
  <si>
    <t>n. gruppi</t>
  </si>
  <si>
    <r>
      <t>gl</t>
    </r>
    <r>
      <rPr>
        <vertAlign val="subscript"/>
        <sz val="10"/>
        <rFont val="Arial"/>
        <family val="2"/>
      </rPr>
      <t>1</t>
    </r>
  </si>
  <si>
    <t>gl2</t>
  </si>
  <si>
    <t>Varianza errore</t>
  </si>
  <si>
    <t>Var gruppi</t>
  </si>
  <si>
    <t>Varianza trattamenti</t>
  </si>
  <si>
    <t>F</t>
  </si>
  <si>
    <t>p al valore di F</t>
  </si>
  <si>
    <t>Devianza</t>
  </si>
  <si>
    <t>Varianza</t>
  </si>
  <si>
    <t>F. CRIT</t>
  </si>
  <si>
    <t>Lab</t>
  </si>
  <si>
    <t>2 DS</t>
  </si>
  <si>
    <t>N. analisi</t>
  </si>
  <si>
    <t>N. dati</t>
  </si>
  <si>
    <t>Immettere i valori assoluti assegnati e/o ottenuti</t>
  </si>
  <si>
    <t>FMSAL</t>
  </si>
  <si>
    <t>24,01,08</t>
  </si>
  <si>
    <t>PRT.PSSAL.004 (ISO 21528-2: 2004 Enterobatteri in piastra)</t>
  </si>
  <si>
    <t>&lt; 10</t>
  </si>
  <si>
    <t>PRT.PGMICALI.004 (Lieviti)</t>
  </si>
  <si>
    <t>PRT.PGMICALI.004 (Muffe)</t>
  </si>
  <si>
    <t>&lt; 100</t>
  </si>
  <si>
    <t>PRT.FMSAL.006 ( UNI EN ISO 11290-2: 2005 L.mon. in piastra)</t>
  </si>
  <si>
    <t>PRT.PGMICALI.011 (Cl.perfringens)</t>
  </si>
  <si>
    <t>PRT.PGMICALI.011 (ASR)</t>
  </si>
  <si>
    <t>PRT.PG.MICALI.002 (ISO 4833: 2004 CMT)</t>
  </si>
  <si>
    <t>25,02,08</t>
  </si>
  <si>
    <t>PRT.ANMICALI.002 (AFNOR Coliformi in piastra)</t>
  </si>
  <si>
    <t>PRT.ANMICALI.002 (AFNOR E.coli in piastra)</t>
  </si>
  <si>
    <t>PRT.PGMICALI.009 (UNI EN ISO 6888-2:2004 S. coag.+)</t>
  </si>
  <si>
    <t>PRT.PGMICALI.003 (UNI EN ISO 7932:2005 B.cereus)</t>
  </si>
  <si>
    <t>ANSAL</t>
  </si>
  <si>
    <t>FARINA AVENA</t>
  </si>
  <si>
    <t>LATTE</t>
  </si>
  <si>
    <t>Operatore 1</t>
  </si>
  <si>
    <t>Operatore 3</t>
  </si>
  <si>
    <t>&lt;10</t>
  </si>
  <si>
    <t>FARINA</t>
  </si>
  <si>
    <t>Farina di avena liofilizzato e contaminata (campione QM)</t>
  </si>
  <si>
    <t>Latte liofilizzato e contaminato (campione QM)</t>
  </si>
  <si>
    <t xml:space="preserve">Farina di avena </t>
  </si>
  <si>
    <r>
      <t>Matrice</t>
    </r>
    <r>
      <rPr>
        <sz val="10"/>
        <rFont val="Arial"/>
        <family val="2"/>
      </rPr>
      <t xml:space="preserve">: </t>
    </r>
  </si>
  <si>
    <t>Operatore 2</t>
  </si>
  <si>
    <t>PSSAL</t>
  </si>
  <si>
    <t>TRSAL</t>
  </si>
  <si>
    <t>PGCB</t>
  </si>
  <si>
    <t>PGCPL</t>
  </si>
  <si>
    <t>MCSAL</t>
  </si>
  <si>
    <t>R</t>
  </si>
  <si>
    <t>U(x)</t>
  </si>
  <si>
    <t>Somma</t>
  </si>
  <si>
    <t>Matrici: QM, farina e latte</t>
  </si>
  <si>
    <t>n</t>
  </si>
  <si>
    <t>Calcolata pooled in precedenza</t>
  </si>
  <si>
    <t>?</t>
  </si>
  <si>
    <t>latte</t>
  </si>
  <si>
    <t>POOLED</t>
  </si>
  <si>
    <t>)</t>
  </si>
  <si>
    <t>POOLED TOT.</t>
  </si>
  <si>
    <t>SR</t>
  </si>
  <si>
    <t>U</t>
  </si>
  <si>
    <t>var su 2</t>
  </si>
  <si>
    <t>Aggregati per livello</t>
  </si>
  <si>
    <t>Totale</t>
  </si>
  <si>
    <t>8 ?</t>
  </si>
  <si>
    <t>5 ?</t>
  </si>
  <si>
    <t>N. totale</t>
  </si>
  <si>
    <t>N</t>
  </si>
  <si>
    <t>N. Lab.</t>
  </si>
  <si>
    <t>Max-Min</t>
  </si>
  <si>
    <t>Var</t>
  </si>
  <si>
    <t>Liv</t>
  </si>
  <si>
    <t>Carica</t>
  </si>
  <si>
    <t>Enterobatteri</t>
  </si>
  <si>
    <t>Muffe</t>
  </si>
  <si>
    <t>Lieviti</t>
  </si>
  <si>
    <t>Coliformi</t>
  </si>
  <si>
    <t>R da Stephy</t>
  </si>
  <si>
    <t>-</t>
  </si>
  <si>
    <t>U 2 determinazioni</t>
  </si>
  <si>
    <t>U da r ISO</t>
  </si>
  <si>
    <t>U da R ISO</t>
  </si>
  <si>
    <t>U da r AFNOR</t>
  </si>
  <si>
    <t>R per basse conte</t>
  </si>
  <si>
    <r>
      <t>C</t>
    </r>
    <r>
      <rPr>
        <vertAlign val="subscript"/>
        <sz val="25"/>
        <rFont val="Arial"/>
        <family val="2"/>
      </rPr>
      <t>lim</t>
    </r>
  </si>
  <si>
    <t>U per basse conte</t>
  </si>
  <si>
    <t>Piatra Dil.3</t>
  </si>
  <si>
    <t>R da ISO</t>
  </si>
  <si>
    <t>U da ISO</t>
  </si>
  <si>
    <t>Verifica concentrazione (UFC/mL)</t>
  </si>
  <si>
    <t>replica 1</t>
  </si>
  <si>
    <t>replica 2</t>
  </si>
  <si>
    <t>Carica Mesofila ufc/cmq</t>
  </si>
  <si>
    <t>Ancona</t>
  </si>
  <si>
    <t>Fermo</t>
  </si>
  <si>
    <t>Macerata</t>
  </si>
  <si>
    <t xml:space="preserve"> / </t>
  </si>
  <si>
    <t>Pesaro</t>
  </si>
  <si>
    <t>Perugia</t>
  </si>
  <si>
    <t>Terni</t>
  </si>
  <si>
    <t>Enterobatteri ufc/cmq</t>
  </si>
  <si>
    <t>TR</t>
  </si>
  <si>
    <r>
      <t>UFC/cm</t>
    </r>
    <r>
      <rPr>
        <b/>
        <vertAlign val="superscript"/>
        <sz val="10"/>
        <rFont val="Arial"/>
        <family val="2"/>
      </rPr>
      <t>2</t>
    </r>
  </si>
  <si>
    <t>Log</t>
  </si>
  <si>
    <t>Stafilococchi</t>
  </si>
  <si>
    <t>E.coli</t>
  </si>
  <si>
    <t>Valori</t>
  </si>
  <si>
    <t>Perugia 1</t>
  </si>
  <si>
    <t>Perugia 2</t>
  </si>
  <si>
    <t>muffe</t>
  </si>
  <si>
    <t>lieviti</t>
  </si>
  <si>
    <t>staf</t>
  </si>
  <si>
    <t>carica</t>
  </si>
  <si>
    <t>coli</t>
  </si>
  <si>
    <t>colif</t>
  </si>
  <si>
    <t>entrob</t>
  </si>
  <si>
    <t>N. (solo AN)</t>
  </si>
  <si>
    <t>N. (AN e PS)</t>
  </si>
  <si>
    <t>N. (AN, PG 1 e PS)</t>
  </si>
  <si>
    <t>N. (TOTALE)</t>
  </si>
  <si>
    <t>N. sedute</t>
  </si>
  <si>
    <t>R ISO</t>
  </si>
  <si>
    <t>r AFNOR</t>
  </si>
  <si>
    <t>INCERTEZZA ESTESA (U) e RIPRODUCIBILITA' (R) - ALIMENTI</t>
  </si>
  <si>
    <t>Pseudomonas</t>
  </si>
  <si>
    <t>U (Incertezza estesa, incluso campionamento)</t>
  </si>
  <si>
    <t>R (valore limite di R, incluso campionamento)</t>
  </si>
  <si>
    <t>R (valore limite di R, escluso campionamento)</t>
  </si>
  <si>
    <t>U (valore limite di R, escluso campionamento)</t>
  </si>
  <si>
    <t>Tamponi</t>
  </si>
  <si>
    <t>Spugne</t>
  </si>
  <si>
    <t xml:space="preserve">Coliformi </t>
  </si>
  <si>
    <t xml:space="preserve">Staf. Coag. + </t>
  </si>
  <si>
    <t xml:space="preserve">Muffe </t>
  </si>
  <si>
    <t xml:space="preserve">Lieviti </t>
  </si>
  <si>
    <t>E. coli</t>
  </si>
  <si>
    <t>Staf. Coag. +</t>
  </si>
  <si>
    <t>S. aureus</t>
  </si>
  <si>
    <t>C. perfringens</t>
  </si>
  <si>
    <t>Batteri lattici</t>
  </si>
  <si>
    <t>ISO 15214:1998</t>
  </si>
  <si>
    <t>Campylo-bacter spp.</t>
  </si>
  <si>
    <t>L. mono-cytogenes</t>
  </si>
  <si>
    <t>B. cereus</t>
  </si>
  <si>
    <t>Spugne carcasse</t>
  </si>
  <si>
    <t xml:space="preserve">E. coli </t>
  </si>
  <si>
    <r>
      <t xml:space="preserve">INCERTEZZA ESTESA (U) e RIPRODUCIBILITA' (R) - SUPERFICI </t>
    </r>
    <r>
      <rPr>
        <b/>
        <u/>
        <sz val="30"/>
        <color indexed="10"/>
        <rFont val="Arial"/>
        <family val="2"/>
      </rPr>
      <t>INCLUSO</t>
    </r>
    <r>
      <rPr>
        <b/>
        <sz val="30"/>
        <color indexed="10"/>
        <rFont val="Arial"/>
        <family val="2"/>
      </rPr>
      <t xml:space="preserve"> CAMPIONAMENTO</t>
    </r>
  </si>
  <si>
    <t>Anaerobi SR</t>
  </si>
  <si>
    <t>ISO/TS 11059:2009-IDF/RM 225:2009</t>
  </si>
  <si>
    <t>AFNOR AES 10/07-01/08 (REBECCA)</t>
  </si>
  <si>
    <t>AFNOR AES 10/06 -01/08 (REBECCA)</t>
  </si>
  <si>
    <t>AFNOR BRD - 07/07 - 12/04 (COLI ID)</t>
  </si>
  <si>
    <t>AFNOR BRD - 07/08 - 12/04 (COLI ID)</t>
  </si>
  <si>
    <t>ISTITUTO ZOOPROFILATTICO SPERIMENTALE DELL’UMBRIA E DELLE MARCHE</t>
  </si>
  <si>
    <t>- Alimenti</t>
  </si>
  <si>
    <t>Gli analiti sono stati accorpati per classi omogenee e suddivisi per metodica, in caso di più metodiche per lo stesso analita e, nell’ambito dello stesso analita, per matrice qualora i valori di U e R sono diversi.</t>
  </si>
  <si>
    <t>Per ogni analita è stato inserito il nome della procedura riportata nel rapporto di prova.</t>
  </si>
  <si>
    <t>Istruzioni per la lettura</t>
  </si>
  <si>
    <t>ISO 21528-2:2017 (VRBGA)</t>
  </si>
  <si>
    <t>UNI EN ISO 11290-2:2017</t>
  </si>
  <si>
    <t>ISO 17604:2015 + UNI EN ISO 4833-1:2013</t>
  </si>
  <si>
    <t xml:space="preserve">ISO 17604:2015+ AFNOR AES 10/07-01/08 (REBECCA) </t>
  </si>
  <si>
    <t>ISO 17604:2015+ ISO 10272-2: 2017</t>
  </si>
  <si>
    <t>Carcasse</t>
  </si>
  <si>
    <t xml:space="preserve">MOD.Q.318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</si>
  <si>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 e R dei Metodi della Microbiologia degli  Alimenti</t>
  </si>
  <si>
    <t>MOTIVO DELLA REVISIONE</t>
  </si>
  <si>
    <t>REDATTO DA:</t>
  </si>
  <si>
    <t>APPROVATO:                                    Resp. Art. Org.</t>
  </si>
  <si>
    <t>VERIFICATO QA</t>
  </si>
  <si>
    <t>DATA</t>
  </si>
  <si>
    <t>N. REVISIONE</t>
  </si>
  <si>
    <t>M. N. Haouet</t>
  </si>
  <si>
    <t>M. Capuccella</t>
  </si>
  <si>
    <t xml:space="preserve"> MOD.QAS.033 rev. 002                                                                                           MODULO QUALITA' -  VALIDAZIONE</t>
  </si>
  <si>
    <t>MOD.QAS.033 rev. 002                                                                                                                                                                  MODULO QUALITA' -  VALIDAZIONE</t>
  </si>
  <si>
    <t>QUESTO DOCUMENTO E’ DI PROPRIETA’ DELL’ISTITUTO ZOOPROFILATTICO SPERIMENTALE DELL’UMBRIA E DELLE MARCHE E NE E’ VIETATA LA RIPRODUZIONE ANCHE PARZIALE NON AUTORIZZATA.  IL POSSESSORE E’ RESPONSABILE DEL SUO IMPIEGO, DELLA RISERVATEZZA E DELLA CONSERVAZIONE.</t>
  </si>
  <si>
    <t>PRT.LCA9.007                                   ISO 21527-2:2008</t>
  </si>
  <si>
    <t>MOD.QAS.033 rev. 002                                                                                                                                                                                          MODULO QUALITA' -  VALIDAZIONE</t>
  </si>
  <si>
    <t>PRT.LCA9.006                        ISO 21527-1:2008</t>
  </si>
  <si>
    <t>ISO 18593:2018 + UNI EN ISO 4833-1:2013</t>
  </si>
  <si>
    <t>ISO 18593:2018 + ISO 21528-2:2017 (VRBGA)</t>
  </si>
  <si>
    <t>ISO 18593:2018 + AFNOR AES 10/07-01/08 (REBECCA)</t>
  </si>
  <si>
    <t>ISO 18593:2018 + AFNOR AES 10/06-01/08  (REBECCA)</t>
  </si>
  <si>
    <t>ISO 18593:2018 + AFNOR BRD - 07/07 - 12/04 (COLI ID)</t>
  </si>
  <si>
    <t>ISO 18593:2018 + AFNOR BRD - 07/08 - 12/04</t>
  </si>
  <si>
    <t>ISO 18593:2018 + UNI EN ISO 6888-2:2004</t>
  </si>
  <si>
    <t>U da IZSUM (Incertezza estesa)</t>
  </si>
  <si>
    <t>U: Incertezza estesa</t>
  </si>
  <si>
    <t>R: Ripetibilità intermedia</t>
  </si>
  <si>
    <t>U da IZSUM</t>
  </si>
  <si>
    <t>R da IZSUM</t>
  </si>
  <si>
    <t xml:space="preserve">MOD.Q.318                                                                                                                                                                                                                                                                                                      Rev. 009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</si>
  <si>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ISO 18593:2018                   ISO/TS 11059:2009-IDF/RM 225:2009</t>
  </si>
  <si>
    <t>Incertezze estese e valori di ripetibilità intermedia/riproducibilità dei Metodi della Microbiologia degli  Alimenti</t>
  </si>
  <si>
    <t>INCERTEZZA ESTESA (U) e RIPRODUCIBILITA' (R) - SUPERFICI ESCLUSO CAMPIONAMENTO</t>
  </si>
  <si>
    <t>Il modulo è suddiviso in due sezioni e precisamente:</t>
  </si>
  <si>
    <t>UNI EN ISO 7932:2020/EC1:2020</t>
  </si>
  <si>
    <t>ISTITUTO ZOOPROFILATTICO SPERIMENTALE                                           DELL’UMBRIA E DELLE MARCHE</t>
  </si>
  <si>
    <t>ISO 10272-2:2017/Amd 1:2023                   (esclusi annex D e E)</t>
  </si>
  <si>
    <t>PRT.ANSAL.001                             ISO 16649-3:2015</t>
  </si>
  <si>
    <t>E. coli ß-glucoronidasi +</t>
  </si>
  <si>
    <t>vivi</t>
  </si>
  <si>
    <t>cotti</t>
  </si>
  <si>
    <t>Pseudomo-nas spp.</t>
  </si>
  <si>
    <t>PRT.PGMI-CALI.009</t>
  </si>
  <si>
    <t>In ogni sezione, i valori di U (incertezza di misura estesa) e R (riproducibilità intraboratorio o ripetibilità intermedia) da considerare per l'espressione del risultato sono quelli in carattere rosso.</t>
  </si>
  <si>
    <t>UNI EN ISO 4833-1:2022</t>
  </si>
  <si>
    <t>ISO 17604:2015 solo cap 10 + AFNOR AES 10/07-01/08 (REBECCA)</t>
  </si>
  <si>
    <t>ISO 18593:2018 esclusi cap 7 e 8 + AFNOR AES 10/07-01/08 (REBECCA)</t>
  </si>
  <si>
    <t>ISO 18593:2018 esclusi cap 7 e 8 + AFNOR AES 10/06-01/08  (REBECCA)</t>
  </si>
  <si>
    <t>ISO 18593:2018 esclusi cap 7 e 8 + AFNOR BRD - 07/07 - 12/04 (COLI ID)</t>
  </si>
  <si>
    <t>ISO 18593:2018 esclusi cap 7 e 8 + AFNOR BRD - 07/08 - 12/04 (COLI ID)</t>
  </si>
  <si>
    <t>ISO 18593:2018 esclusi cap 7 e 8 + ISO 21527-1:2008</t>
  </si>
  <si>
    <t xml:space="preserve">MOD.Q.318                                                                                                                                                                                                                                                                                                      Rev. 012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</si>
  <si>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MOD.Q.318                                                                                                                                                                                                                                                                                                      Rev. 012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</si>
  <si>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UNI EN ISO 6888-2:2023</t>
  </si>
  <si>
    <t>012</t>
  </si>
  <si>
    <t>PRT.LMA5.021                                                      ISO 15213-2:2024   (escluso annex D e par. 9.3)</t>
  </si>
  <si>
    <t>- Superfici senza campionamento</t>
  </si>
  <si>
    <t xml:space="preserve">MOD.Q.318                                                                                                                                                                                                                                                                                                      Rev. 012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</si>
  <si>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PRT.LMA5.020                               ISO 15213-1:2023                                           (forme vegetative e spore)</t>
  </si>
  <si>
    <t>Modifica di valori di U e R per Anaerobi solfito-riduttori (ISO 15213-1:2023) e Clostridium perfringens (UNI EN ISO 15213-2:2024, escluso annex D e par 9.3).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</si>
</sst>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;[Red]0"/>
    <numFmt numFmtId="165" formatCode="0.000"/>
    <numFmt numFmtId="166" formatCode="0.0"/>
    <numFmt numFmtId="167" formatCode="0.00000"/>
    <numFmt numFmtId="168" formatCode="0.0000"/>
    <numFmt numFmtId="169" formatCode="d\ mmmm\ yyyy"/>
    <numFmt numFmtId="170" formatCode="dd/mm/yy"/>
    <numFmt numFmtId="171" formatCode="0.000000000000000000"/>
    <numFmt numFmtId="172" formatCode="#,##0.00000_ ;[Red]\-#,##0.00000\ "/>
    <numFmt numFmtId="173" formatCode="0.0000000000000000"/>
  </numFmts>
  <fonts count="7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color indexed="12"/>
      <name val="Arial"/>
      <family val="2"/>
    </font>
    <font>
      <b/>
      <sz val="12"/>
      <color indexed="18"/>
      <name val="Arial"/>
      <family val="2"/>
    </font>
    <font>
      <b/>
      <sz val="8"/>
      <name val="Arial"/>
      <family val="2"/>
    </font>
    <font>
      <b/>
      <sz val="10"/>
      <color indexed="18"/>
      <name val="Arial"/>
      <family val="2"/>
    </font>
    <font>
      <i/>
      <sz val="10"/>
      <color indexed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25"/>
      <name val="Arial"/>
      <family val="2"/>
    </font>
    <font>
      <b/>
      <sz val="25"/>
      <name val="Arial"/>
      <family val="2"/>
    </font>
    <font>
      <b/>
      <i/>
      <sz val="25"/>
      <name val="Arial"/>
      <family val="2"/>
    </font>
    <font>
      <b/>
      <sz val="3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sz val="22"/>
      <name val="Arial"/>
      <family val="2"/>
    </font>
    <font>
      <b/>
      <sz val="22"/>
      <color indexed="10"/>
      <name val="Arial"/>
      <family val="2"/>
    </font>
    <font>
      <b/>
      <sz val="22"/>
      <color indexed="53"/>
      <name val="Arial"/>
      <family val="2"/>
    </font>
    <font>
      <sz val="22"/>
      <name val="Arial"/>
      <family val="2"/>
    </font>
    <font>
      <i/>
      <sz val="25"/>
      <name val="Arial"/>
      <family val="2"/>
    </font>
    <font>
      <vertAlign val="subscript"/>
      <sz val="25"/>
      <name val="Arial"/>
      <family val="2"/>
    </font>
    <font>
      <b/>
      <sz val="25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b/>
      <i/>
      <sz val="22"/>
      <color indexed="10"/>
      <name val="Arial"/>
      <family val="2"/>
    </font>
    <font>
      <i/>
      <sz val="22"/>
      <name val="Arial"/>
      <family val="2"/>
    </font>
    <font>
      <b/>
      <sz val="20"/>
      <name val="Arial"/>
      <family val="2"/>
    </font>
    <font>
      <b/>
      <u/>
      <sz val="30"/>
      <color indexed="10"/>
      <name val="Arial"/>
      <family val="2"/>
    </font>
    <font>
      <sz val="20"/>
      <name val="Arial"/>
      <family val="2"/>
    </font>
    <font>
      <sz val="26"/>
      <name val="Arial"/>
      <family val="2"/>
    </font>
    <font>
      <b/>
      <sz val="22"/>
      <color indexed="18"/>
      <name val="Arial"/>
      <family val="2"/>
    </font>
    <font>
      <sz val="22"/>
      <color indexed="18"/>
      <name val="Arial"/>
      <family val="2"/>
    </font>
    <font>
      <b/>
      <sz val="25"/>
      <color indexed="18"/>
      <name val="Arial"/>
      <family val="2"/>
    </font>
    <font>
      <sz val="22"/>
      <color indexed="12"/>
      <name val="Arial"/>
      <family val="2"/>
    </font>
    <font>
      <b/>
      <sz val="22"/>
      <name val="Arial"/>
      <family val="2"/>
    </font>
    <font>
      <sz val="30"/>
      <name val="Arial"/>
      <family val="2"/>
    </font>
    <font>
      <b/>
      <i/>
      <strike/>
      <sz val="25"/>
      <name val="Arial"/>
      <family val="2"/>
    </font>
    <font>
      <b/>
      <i/>
      <sz val="25"/>
      <color rgb="FFFF0000"/>
      <name val="Arial"/>
      <family val="2"/>
    </font>
    <font>
      <b/>
      <sz val="22"/>
      <color rgb="FFFF0000"/>
      <name val="Arial"/>
      <family val="2"/>
    </font>
    <font>
      <b/>
      <i/>
      <sz val="22"/>
      <color rgb="FFFF0000"/>
      <name val="Arial"/>
      <family val="2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2"/>
      <color rgb="FF000099"/>
      <name val="Arial"/>
      <family val="2"/>
    </font>
    <font>
      <sz val="22"/>
      <color rgb="FF000099"/>
      <name val="Arial"/>
      <family val="2"/>
    </font>
    <font>
      <b/>
      <sz val="25"/>
      <color rgb="FF000099"/>
      <name val="Arial"/>
      <family val="2"/>
    </font>
    <font>
      <sz val="30"/>
      <color rgb="FF000000"/>
      <name val="Arial"/>
      <family val="2"/>
    </font>
    <font>
      <sz val="22"/>
      <color rgb="FF0000CC"/>
      <name val="Arial"/>
      <family val="2"/>
    </font>
    <font>
      <b/>
      <sz val="30"/>
      <color rgb="FF000000"/>
      <name val="Arial"/>
      <family val="2"/>
    </font>
    <font>
      <b/>
      <sz val="35"/>
      <color rgb="FF000099"/>
      <name val="Arial"/>
      <family val="2"/>
    </font>
    <font>
      <sz val="10"/>
      <color rgb="FF000099"/>
      <name val="Arial"/>
      <family val="2"/>
    </font>
    <font>
      <b/>
      <sz val="26"/>
      <color rgb="FF000099"/>
      <name val="Arial"/>
      <family val="2"/>
    </font>
    <font>
      <sz val="26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i/>
      <sz val="24"/>
      <color rgb="FFFF0000"/>
      <name val="Arial"/>
      <family val="2"/>
    </font>
    <font>
      <b/>
      <i/>
      <sz val="10"/>
      <color rgb="FFFF0000"/>
      <name val="Arial"/>
      <family val="2"/>
    </font>
    <font>
      <b/>
      <sz val="25"/>
      <color rgb="FF060D13"/>
      <name val="Arial"/>
      <family val="2"/>
    </font>
    <font>
      <sz val="20"/>
      <color rgb="FF0000FF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lightHorizontal">
        <fgColor indexed="55"/>
        <bgColor indexed="22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lightHorizontal">
        <bgColor rgb="FFCCFFCC"/>
      </patternFill>
    </fill>
    <fill>
      <patternFill patternType="solid">
        <fgColor rgb="FFFFFF99"/>
        <bgColor indexed="64"/>
      </patternFill>
    </fill>
    <fill>
      <patternFill patternType="lightHorizontal">
        <fgColor theme="0" tint="-0.34998626667073579"/>
        <bgColor rgb="FFCCFFFF"/>
      </patternFill>
    </fill>
    <fill>
      <patternFill patternType="lightHorizontal">
        <fgColor theme="0" tint="-0.34998626667073579"/>
        <bgColor rgb="FFCCFFCC"/>
      </patternFill>
    </fill>
    <fill>
      <patternFill patternType="lightHorizontal">
        <fgColor theme="0" tint="-0.34998626667073579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lightHorizontal">
        <fgColor theme="0" tint="-0.34998626667073579"/>
        <bgColor indexed="65"/>
      </patternFill>
    </fill>
    <fill>
      <patternFill patternType="solid">
        <fgColor rgb="FFCCFFCC"/>
        <bgColor indexed="55"/>
      </patternFill>
    </fill>
    <fill>
      <patternFill patternType="solid">
        <fgColor indexed="65"/>
        <bgColor theme="0" tint="-0.34998626667073579"/>
      </patternFill>
    </fill>
    <fill>
      <patternFill patternType="lightHorizontal">
        <fgColor theme="0" tint="-0.34998626667073579"/>
        <bgColor theme="0" tint="-0.249977111117893"/>
      </patternFill>
    </fill>
    <fill>
      <patternFill patternType="solid">
        <fgColor rgb="FFCCFFFF"/>
        <bgColor indexed="55"/>
      </patternFill>
    </fill>
    <fill>
      <patternFill patternType="solid">
        <fgColor rgb="FFCCFFFF"/>
        <bgColor rgb="FFCCFFFF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6">
    <xf numFmtId="0" fontId="0" fillId="0" borderId="0" xfId="0"/>
    <xf numFmtId="0" fontId="2" fillId="0" borderId="0" xfId="0" applyFont="1"/>
    <xf numFmtId="0" fontId="0" fillId="0" borderId="0" xfId="0" applyProtection="1"/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0" fontId="8" fillId="2" borderId="0" xfId="0" applyFont="1" applyFill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/>
    </xf>
    <xf numFmtId="0" fontId="0" fillId="0" borderId="0" xfId="0" applyProtection="1">
      <protection locked="0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</xf>
    <xf numFmtId="0" fontId="16" fillId="0" borderId="0" xfId="0" applyFont="1" applyProtection="1"/>
    <xf numFmtId="0" fontId="16" fillId="0" borderId="0" xfId="0" applyFont="1" applyFill="1" applyProtection="1"/>
    <xf numFmtId="0" fontId="6" fillId="0" borderId="1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left" wrapText="1"/>
    </xf>
    <xf numFmtId="0" fontId="5" fillId="0" borderId="3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left"/>
    </xf>
    <xf numFmtId="0" fontId="0" fillId="0" borderId="6" xfId="0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1" fontId="0" fillId="0" borderId="7" xfId="0" applyNumberFormat="1" applyFill="1" applyBorder="1" applyAlignment="1" applyProtection="1">
      <alignment horizontal="center"/>
    </xf>
    <xf numFmtId="1" fontId="0" fillId="0" borderId="6" xfId="0" applyNumberFormat="1" applyFill="1" applyBorder="1" applyAlignment="1" applyProtection="1">
      <alignment horizontal="center"/>
    </xf>
    <xf numFmtId="1" fontId="0" fillId="0" borderId="8" xfId="0" applyNumberFormat="1" applyFill="1" applyBorder="1" applyAlignment="1" applyProtection="1">
      <alignment horizontal="center"/>
    </xf>
    <xf numFmtId="1" fontId="0" fillId="0" borderId="9" xfId="0" applyNumberFormat="1" applyFill="1" applyBorder="1" applyAlignment="1" applyProtection="1">
      <alignment horizontal="center"/>
    </xf>
    <xf numFmtId="1" fontId="0" fillId="0" borderId="2" xfId="0" applyNumberFormat="1" applyFill="1" applyBorder="1" applyAlignment="1" applyProtection="1">
      <alignment horizontal="center"/>
    </xf>
    <xf numFmtId="1" fontId="0" fillId="0" borderId="10" xfId="0" applyNumberFormat="1" applyFill="1" applyBorder="1" applyAlignment="1" applyProtection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horizontal="right"/>
    </xf>
    <xf numFmtId="170" fontId="2" fillId="3" borderId="0" xfId="0" applyNumberFormat="1" applyFont="1" applyFill="1" applyAlignment="1">
      <alignment horizontal="left"/>
    </xf>
    <xf numFmtId="0" fontId="0" fillId="3" borderId="0" xfId="0" applyFill="1" applyBorder="1" applyAlignment="1"/>
    <xf numFmtId="0" fontId="6" fillId="3" borderId="0" xfId="0" applyFont="1" applyFill="1" applyBorder="1" applyAlignment="1">
      <alignment horizontal="center"/>
    </xf>
    <xf numFmtId="0" fontId="0" fillId="3" borderId="11" xfId="0" applyFill="1" applyBorder="1" applyAlignment="1"/>
    <xf numFmtId="0" fontId="0" fillId="3" borderId="11" xfId="0" applyFill="1" applyBorder="1"/>
    <xf numFmtId="0" fontId="6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0" fillId="3" borderId="0" xfId="0" applyFill="1" applyBorder="1"/>
    <xf numFmtId="0" fontId="2" fillId="3" borderId="0" xfId="0" applyFont="1" applyFill="1" applyAlignment="1">
      <alignment horizontal="left"/>
    </xf>
    <xf numFmtId="2" fontId="2" fillId="3" borderId="0" xfId="0" applyNumberFormat="1" applyFont="1" applyFill="1" applyAlignment="1">
      <alignment horizontal="left"/>
    </xf>
    <xf numFmtId="2" fontId="2" fillId="3" borderId="0" xfId="0" applyNumberFormat="1" applyFont="1" applyFill="1" applyAlignment="1">
      <alignment horizontal="center"/>
    </xf>
    <xf numFmtId="166" fontId="0" fillId="3" borderId="0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" fontId="0" fillId="3" borderId="12" xfId="0" applyNumberFormat="1" applyFill="1" applyBorder="1" applyAlignment="1">
      <alignment horizontal="center"/>
    </xf>
    <xf numFmtId="0" fontId="0" fillId="3" borderId="13" xfId="0" applyFill="1" applyBorder="1"/>
    <xf numFmtId="1" fontId="2" fillId="3" borderId="12" xfId="0" applyNumberFormat="1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1" fontId="2" fillId="3" borderId="14" xfId="0" applyNumberFormat="1" applyFont="1" applyFill="1" applyBorder="1" applyAlignment="1">
      <alignment horizontal="center"/>
    </xf>
    <xf numFmtId="0" fontId="0" fillId="3" borderId="15" xfId="0" applyFill="1" applyBorder="1"/>
    <xf numFmtId="2" fontId="2" fillId="3" borderId="16" xfId="0" applyNumberFormat="1" applyFont="1" applyFill="1" applyBorder="1" applyAlignment="1">
      <alignment horizontal="center"/>
    </xf>
    <xf numFmtId="1" fontId="0" fillId="3" borderId="0" xfId="0" applyNumberFormat="1" applyFill="1" applyBorder="1" applyAlignment="1">
      <alignment horizontal="left"/>
    </xf>
    <xf numFmtId="0" fontId="6" fillId="3" borderId="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left" wrapText="1"/>
    </xf>
    <xf numFmtId="0" fontId="2" fillId="3" borderId="17" xfId="0" applyFont="1" applyFill="1" applyBorder="1" applyAlignment="1">
      <alignment horizontal="left"/>
    </xf>
    <xf numFmtId="2" fontId="2" fillId="3" borderId="17" xfId="0" applyNumberFormat="1" applyFont="1" applyFill="1" applyBorder="1" applyAlignment="1">
      <alignment horizontal="left"/>
    </xf>
    <xf numFmtId="2" fontId="2" fillId="3" borderId="17" xfId="0" applyNumberFormat="1" applyFont="1" applyFill="1" applyBorder="1" applyAlignment="1">
      <alignment horizontal="center"/>
    </xf>
    <xf numFmtId="0" fontId="0" fillId="3" borderId="17" xfId="0" applyFill="1" applyBorder="1"/>
    <xf numFmtId="0" fontId="2" fillId="3" borderId="17" xfId="0" applyFont="1" applyFill="1" applyBorder="1"/>
    <xf numFmtId="0" fontId="2" fillId="3" borderId="0" xfId="0" applyFont="1" applyFill="1"/>
    <xf numFmtId="2" fontId="0" fillId="3" borderId="0" xfId="0" applyNumberFormat="1" applyFill="1"/>
    <xf numFmtId="0" fontId="14" fillId="3" borderId="0" xfId="0" applyFont="1" applyFill="1" applyAlignment="1">
      <alignment horizontal="right"/>
    </xf>
    <xf numFmtId="165" fontId="0" fillId="3" borderId="0" xfId="0" applyNumberFormat="1" applyFill="1"/>
    <xf numFmtId="0" fontId="4" fillId="3" borderId="0" xfId="0" applyFont="1" applyFill="1"/>
    <xf numFmtId="0" fontId="0" fillId="3" borderId="0" xfId="0" applyFill="1" applyBorder="1" applyAlignment="1">
      <alignment horizontal="center"/>
    </xf>
    <xf numFmtId="0" fontId="3" fillId="3" borderId="0" xfId="0" applyFont="1" applyFill="1" applyBorder="1"/>
    <xf numFmtId="0" fontId="2" fillId="3" borderId="0" xfId="0" applyFont="1" applyFill="1" applyBorder="1" applyAlignment="1">
      <alignment horizontal="right"/>
    </xf>
    <xf numFmtId="170" fontId="2" fillId="3" borderId="0" xfId="0" applyNumberFormat="1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2" fontId="2" fillId="3" borderId="0" xfId="0" applyNumberFormat="1" applyFont="1" applyFill="1" applyBorder="1" applyAlignment="1">
      <alignment horizontal="left"/>
    </xf>
    <xf numFmtId="2" fontId="2" fillId="3" borderId="0" xfId="0" applyNumberFormat="1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2" fontId="0" fillId="3" borderId="0" xfId="0" applyNumberFormat="1" applyFill="1" applyBorder="1"/>
    <xf numFmtId="0" fontId="14" fillId="3" borderId="0" xfId="0" applyFont="1" applyFill="1" applyBorder="1" applyAlignment="1">
      <alignment horizontal="right"/>
    </xf>
    <xf numFmtId="165" fontId="0" fillId="3" borderId="0" xfId="0" quotePrefix="1" applyNumberFormat="1" applyFill="1"/>
    <xf numFmtId="165" fontId="0" fillId="3" borderId="0" xfId="0" applyNumberForma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6" fontId="0" fillId="3" borderId="0" xfId="0" applyNumberFormat="1" applyFill="1" applyBorder="1"/>
    <xf numFmtId="2" fontId="2" fillId="3" borderId="0" xfId="0" applyNumberFormat="1" applyFont="1" applyFill="1" applyBorder="1"/>
    <xf numFmtId="165" fontId="0" fillId="3" borderId="0" xfId="0" applyNumberFormat="1" applyFill="1" applyBorder="1"/>
    <xf numFmtId="165" fontId="0" fillId="3" borderId="0" xfId="0" quotePrefix="1" applyNumberFormat="1" applyFill="1" applyBorder="1"/>
    <xf numFmtId="1" fontId="0" fillId="3" borderId="0" xfId="0" quotePrefix="1" applyNumberForma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/>
    </xf>
    <xf numFmtId="165" fontId="3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66" fontId="2" fillId="3" borderId="0" xfId="0" applyNumberFormat="1" applyFont="1" applyFill="1" applyBorder="1"/>
    <xf numFmtId="0" fontId="15" fillId="3" borderId="0" xfId="0" applyFont="1" applyFill="1" applyBorder="1" applyAlignment="1">
      <alignment horizontal="center"/>
    </xf>
    <xf numFmtId="1" fontId="0" fillId="3" borderId="0" xfId="0" applyNumberFormat="1" applyFill="1" applyBorder="1"/>
    <xf numFmtId="0" fontId="0" fillId="3" borderId="0" xfId="0" applyFill="1" applyProtection="1"/>
    <xf numFmtId="0" fontId="16" fillId="3" borderId="0" xfId="0" applyFont="1" applyFill="1" applyProtection="1"/>
    <xf numFmtId="0" fontId="11" fillId="3" borderId="0" xfId="0" applyFont="1" applyFill="1" applyProtection="1"/>
    <xf numFmtId="0" fontId="11" fillId="3" borderId="0" xfId="0" applyFont="1" applyFill="1" applyAlignment="1" applyProtection="1">
      <alignment vertical="top"/>
    </xf>
    <xf numFmtId="0" fontId="2" fillId="3" borderId="0" xfId="0" applyFont="1" applyFill="1" applyAlignment="1" applyProtection="1">
      <alignment horizontal="left"/>
    </xf>
    <xf numFmtId="0" fontId="0" fillId="3" borderId="0" xfId="0" applyFill="1" applyAlignment="1" applyProtection="1">
      <alignment horizontal="center"/>
    </xf>
    <xf numFmtId="0" fontId="8" fillId="3" borderId="0" xfId="0" applyFont="1" applyFill="1" applyAlignment="1" applyProtection="1">
      <alignment horizontal="left" vertical="center"/>
    </xf>
    <xf numFmtId="0" fontId="8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6" fillId="3" borderId="3" xfId="0" applyFont="1" applyFill="1" applyBorder="1" applyAlignment="1" applyProtection="1">
      <alignment horizontal="left" wrapText="1"/>
    </xf>
    <xf numFmtId="0" fontId="5" fillId="3" borderId="3" xfId="0" applyFont="1" applyFill="1" applyBorder="1" applyAlignment="1" applyProtection="1">
      <alignment horizontal="center" wrapText="1"/>
    </xf>
    <xf numFmtId="0" fontId="6" fillId="3" borderId="3" xfId="0" applyFont="1" applyFill="1" applyBorder="1" applyAlignment="1" applyProtection="1">
      <alignment horizontal="center" wrapText="1"/>
    </xf>
    <xf numFmtId="0" fontId="6" fillId="3" borderId="1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wrapText="1"/>
    </xf>
    <xf numFmtId="0" fontId="6" fillId="3" borderId="0" xfId="0" applyFont="1" applyFill="1" applyBorder="1" applyAlignment="1" applyProtection="1">
      <alignment horizontal="center" wrapText="1"/>
    </xf>
    <xf numFmtId="0" fontId="6" fillId="3" borderId="5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left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</xf>
    <xf numFmtId="1" fontId="0" fillId="3" borderId="7" xfId="0" applyNumberForma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left"/>
    </xf>
    <xf numFmtId="14" fontId="16" fillId="3" borderId="0" xfId="0" applyNumberFormat="1" applyFont="1" applyFill="1" applyProtection="1"/>
    <xf numFmtId="0" fontId="12" fillId="3" borderId="0" xfId="0" applyFont="1" applyFill="1" applyProtection="1"/>
    <xf numFmtId="0" fontId="6" fillId="3" borderId="0" xfId="0" applyFont="1" applyFill="1" applyAlignment="1" applyProtection="1">
      <alignment horizontal="center" wrapText="1"/>
    </xf>
    <xf numFmtId="0" fontId="6" fillId="3" borderId="3" xfId="0" applyFont="1" applyFill="1" applyBorder="1" applyAlignment="1" applyProtection="1">
      <alignment horizontal="center"/>
    </xf>
    <xf numFmtId="0" fontId="0" fillId="3" borderId="0" xfId="0" applyFill="1" applyBorder="1" applyProtection="1"/>
    <xf numFmtId="0" fontId="4" fillId="3" borderId="0" xfId="0" applyFont="1" applyFill="1" applyProtection="1"/>
    <xf numFmtId="0" fontId="12" fillId="3" borderId="0" xfId="0" applyFont="1" applyFill="1" applyAlignment="1" applyProtection="1">
      <alignment vertical="top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0" xfId="0" applyFont="1" applyProtection="1"/>
    <xf numFmtId="0" fontId="4" fillId="0" borderId="0" xfId="0" applyFont="1"/>
    <xf numFmtId="0" fontId="4" fillId="0" borderId="3" xfId="0" applyFont="1" applyBorder="1" applyAlignment="1" applyProtection="1">
      <alignment horizontal="left" wrapText="1"/>
    </xf>
    <xf numFmtId="0" fontId="4" fillId="0" borderId="3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18" fillId="0" borderId="18" xfId="0" applyFont="1" applyBorder="1" applyAlignment="1">
      <alignment horizontal="center" vertical="top" wrapText="1"/>
    </xf>
    <xf numFmtId="3" fontId="18" fillId="0" borderId="19" xfId="0" applyNumberFormat="1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5" fillId="0" borderId="0" xfId="0" applyFont="1"/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20" fillId="0" borderId="0" xfId="0" applyFont="1"/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left" vertical="center"/>
    </xf>
    <xf numFmtId="0" fontId="4" fillId="0" borderId="0" xfId="0" applyFont="1" applyFill="1" applyProtection="1"/>
    <xf numFmtId="0" fontId="5" fillId="0" borderId="0" xfId="0" applyFont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4" fillId="0" borderId="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165" fontId="0" fillId="0" borderId="0" xfId="0" applyNumberFormat="1" applyFill="1" applyBorder="1" applyAlignment="1" applyProtection="1">
      <alignment horizontal="center"/>
    </xf>
    <xf numFmtId="0" fontId="0" fillId="4" borderId="0" xfId="0" applyFill="1"/>
    <xf numFmtId="0" fontId="23" fillId="4" borderId="2" xfId="0" applyFont="1" applyFill="1" applyBorder="1" applyAlignment="1">
      <alignment horizontal="center"/>
    </xf>
    <xf numFmtId="2" fontId="23" fillId="4" borderId="2" xfId="0" applyNumberFormat="1" applyFont="1" applyFill="1" applyBorder="1" applyAlignment="1">
      <alignment horizontal="center"/>
    </xf>
    <xf numFmtId="0" fontId="24" fillId="4" borderId="0" xfId="0" applyFont="1" applyFill="1"/>
    <xf numFmtId="1" fontId="23" fillId="4" borderId="2" xfId="0" applyNumberFormat="1" applyFont="1" applyFill="1" applyBorder="1" applyAlignment="1">
      <alignment horizontal="center"/>
    </xf>
    <xf numFmtId="0" fontId="0" fillId="5" borderId="2" xfId="0" applyFill="1" applyBorder="1"/>
    <xf numFmtId="0" fontId="23" fillId="5" borderId="2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0" fillId="4" borderId="29" xfId="0" applyFill="1" applyBorder="1"/>
    <xf numFmtId="0" fontId="0" fillId="5" borderId="29" xfId="0" applyFill="1" applyBorder="1"/>
    <xf numFmtId="1" fontId="0" fillId="0" borderId="0" xfId="0" applyNumberFormat="1" applyProtection="1"/>
    <xf numFmtId="0" fontId="24" fillId="6" borderId="2" xfId="0" applyFont="1" applyFill="1" applyBorder="1" applyAlignment="1">
      <alignment horizontal="center" vertical="center" wrapText="1"/>
    </xf>
    <xf numFmtId="0" fontId="0" fillId="6" borderId="25" xfId="0" applyFill="1" applyBorder="1"/>
    <xf numFmtId="2" fontId="23" fillId="6" borderId="2" xfId="0" applyNumberFormat="1" applyFont="1" applyFill="1" applyBorder="1" applyAlignment="1">
      <alignment horizontal="center"/>
    </xf>
    <xf numFmtId="0" fontId="0" fillId="2" borderId="0" xfId="0" applyFill="1" applyProtection="1"/>
    <xf numFmtId="164" fontId="0" fillId="0" borderId="2" xfId="0" applyNumberFormat="1" applyFill="1" applyBorder="1" applyAlignment="1">
      <alignment horizontal="center" vertical="center"/>
    </xf>
    <xf numFmtId="0" fontId="0" fillId="0" borderId="0" xfId="0" applyFill="1"/>
    <xf numFmtId="1" fontId="0" fillId="0" borderId="0" xfId="0" applyNumberFormat="1"/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left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center"/>
      <protection locked="0"/>
    </xf>
    <xf numFmtId="0" fontId="4" fillId="0" borderId="0" xfId="0" applyFont="1" applyFill="1"/>
    <xf numFmtId="0" fontId="5" fillId="0" borderId="0" xfId="0" applyFont="1" applyFill="1"/>
    <xf numFmtId="0" fontId="19" fillId="0" borderId="18" xfId="0" applyFont="1" applyFill="1" applyBorder="1" applyAlignment="1">
      <alignment horizontal="center" vertical="top" wrapText="1"/>
    </xf>
    <xf numFmtId="0" fontId="19" fillId="0" borderId="19" xfId="0" applyFont="1" applyFill="1" applyBorder="1" applyAlignment="1">
      <alignment horizontal="center" vertical="top" wrapText="1"/>
    </xf>
    <xf numFmtId="0" fontId="18" fillId="0" borderId="30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18" fillId="0" borderId="19" xfId="0" applyFont="1" applyFill="1" applyBorder="1" applyAlignment="1">
      <alignment horizontal="center" vertical="top" wrapText="1"/>
    </xf>
    <xf numFmtId="0" fontId="20" fillId="0" borderId="0" xfId="0" applyFont="1" applyFill="1"/>
    <xf numFmtId="0" fontId="21" fillId="0" borderId="0" xfId="0" applyFont="1" applyFill="1"/>
    <xf numFmtId="0" fontId="2" fillId="0" borderId="0" xfId="0" applyFont="1" applyFill="1"/>
    <xf numFmtId="0" fontId="0" fillId="0" borderId="0" xfId="0" applyFill="1" applyProtection="1">
      <protection locked="0"/>
    </xf>
    <xf numFmtId="0" fontId="6" fillId="0" borderId="3" xfId="0" applyFont="1" applyFill="1" applyBorder="1" applyAlignment="1" applyProtection="1">
      <alignment horizontal="left" wrapText="1"/>
    </xf>
    <xf numFmtId="0" fontId="5" fillId="0" borderId="3" xfId="0" applyFont="1" applyFill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 wrapText="1"/>
    </xf>
    <xf numFmtId="1" fontId="0" fillId="0" borderId="24" xfId="0" applyNumberForma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 applyProtection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Fill="1"/>
    <xf numFmtId="0" fontId="0" fillId="0" borderId="2" xfId="0" applyBorder="1" applyAlignment="1">
      <alignment horizontal="center"/>
    </xf>
    <xf numFmtId="0" fontId="0" fillId="0" borderId="2" xfId="0" applyBorder="1" applyAlignment="1" applyProtection="1">
      <alignment horizontal="center"/>
    </xf>
    <xf numFmtId="2" fontId="0" fillId="0" borderId="2" xfId="0" applyNumberFormat="1" applyFill="1" applyBorder="1" applyAlignment="1" applyProtection="1">
      <alignment horizontal="center"/>
    </xf>
    <xf numFmtId="2" fontId="0" fillId="0" borderId="2" xfId="0" applyNumberFormat="1" applyFill="1" applyBorder="1" applyProtection="1"/>
    <xf numFmtId="1" fontId="0" fillId="0" borderId="2" xfId="0" applyNumberFormat="1" applyFill="1" applyBorder="1" applyProtection="1"/>
    <xf numFmtId="0" fontId="0" fillId="0" borderId="2" xfId="0" applyFill="1" applyBorder="1" applyProtection="1"/>
    <xf numFmtId="2" fontId="0" fillId="0" borderId="2" xfId="0" applyNumberFormat="1" applyFill="1" applyBorder="1"/>
    <xf numFmtId="1" fontId="0" fillId="0" borderId="2" xfId="0" applyNumberFormat="1" applyFill="1" applyBorder="1"/>
    <xf numFmtId="2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4" fillId="0" borderId="2" xfId="0" applyNumberFormat="1" applyFont="1" applyFill="1" applyBorder="1"/>
    <xf numFmtId="0" fontId="0" fillId="0" borderId="2" xfId="0" applyFill="1" applyBorder="1"/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2" fillId="0" borderId="0" xfId="0" applyFont="1" applyBorder="1" applyAlignment="1"/>
    <xf numFmtId="2" fontId="0" fillId="0" borderId="0" xfId="0" applyNumberFormat="1" applyFill="1" applyBorder="1" applyProtection="1"/>
    <xf numFmtId="1" fontId="0" fillId="0" borderId="0" xfId="0" applyNumberFormat="1" applyFill="1" applyBorder="1" applyProtection="1"/>
    <xf numFmtId="0" fontId="0" fillId="0" borderId="0" xfId="0" applyFill="1" applyBorder="1" applyProtection="1"/>
    <xf numFmtId="2" fontId="0" fillId="0" borderId="0" xfId="0" applyNumberFormat="1" applyFill="1" applyBorder="1"/>
    <xf numFmtId="1" fontId="0" fillId="0" borderId="0" xfId="0" applyNumberFormat="1" applyFill="1" applyBorder="1"/>
    <xf numFmtId="0" fontId="0" fillId="0" borderId="0" xfId="0" applyFill="1" applyBorder="1"/>
    <xf numFmtId="0" fontId="0" fillId="0" borderId="0" xfId="0" applyBorder="1"/>
    <xf numFmtId="2" fontId="2" fillId="0" borderId="0" xfId="0" applyNumberFormat="1" applyFont="1" applyBorder="1" applyAlignment="1"/>
    <xf numFmtId="2" fontId="0" fillId="0" borderId="0" xfId="0" applyNumberFormat="1"/>
    <xf numFmtId="171" fontId="0" fillId="0" borderId="0" xfId="0" applyNumberFormat="1"/>
    <xf numFmtId="0" fontId="0" fillId="2" borderId="0" xfId="0" applyFill="1"/>
    <xf numFmtId="16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2" fontId="0" fillId="0" borderId="7" xfId="0" applyNumberFormat="1" applyFill="1" applyBorder="1" applyAlignment="1" applyProtection="1">
      <alignment horizontal="center"/>
    </xf>
    <xf numFmtId="1" fontId="0" fillId="4" borderId="7" xfId="0" applyNumberFormat="1" applyFill="1" applyBorder="1" applyAlignment="1" applyProtection="1">
      <alignment horizontal="center"/>
    </xf>
    <xf numFmtId="0" fontId="5" fillId="2" borderId="0" xfId="0" applyFont="1" applyFill="1"/>
    <xf numFmtId="0" fontId="0" fillId="2" borderId="0" xfId="0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 wrapText="1"/>
    </xf>
    <xf numFmtId="2" fontId="23" fillId="0" borderId="2" xfId="0" applyNumberFormat="1" applyFont="1" applyFill="1" applyBorder="1" applyAlignment="1">
      <alignment horizontal="center"/>
    </xf>
    <xf numFmtId="0" fontId="23" fillId="6" borderId="2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2" fontId="23" fillId="0" borderId="0" xfId="0" applyNumberFormat="1" applyFont="1" applyFill="1" applyBorder="1" applyAlignment="1">
      <alignment horizontal="center"/>
    </xf>
    <xf numFmtId="0" fontId="0" fillId="4" borderId="2" xfId="0" applyFill="1" applyBorder="1"/>
    <xf numFmtId="0" fontId="0" fillId="0" borderId="25" xfId="0" applyFill="1" applyBorder="1"/>
    <xf numFmtId="1" fontId="0" fillId="4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horizontal="right"/>
    </xf>
    <xf numFmtId="0" fontId="2" fillId="0" borderId="0" xfId="0" applyFont="1" applyFill="1" applyProtection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</xf>
    <xf numFmtId="0" fontId="0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4" fillId="0" borderId="0" xfId="0" applyFont="1" applyFill="1"/>
    <xf numFmtId="0" fontId="0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7" borderId="0" xfId="0" applyFont="1" applyFill="1" applyAlignment="1" applyProtection="1">
      <alignment horizontal="left" vertical="center"/>
    </xf>
    <xf numFmtId="0" fontId="6" fillId="0" borderId="31" xfId="0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horizontal="center" wrapText="1"/>
    </xf>
    <xf numFmtId="0" fontId="2" fillId="0" borderId="32" xfId="0" applyFont="1" applyFill="1" applyBorder="1" applyAlignment="1" applyProtection="1">
      <alignment horizontal="center"/>
    </xf>
    <xf numFmtId="1" fontId="0" fillId="0" borderId="33" xfId="0" applyNumberFormat="1" applyFill="1" applyBorder="1" applyAlignment="1" applyProtection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2" fontId="0" fillId="0" borderId="0" xfId="0" applyNumberForma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25" fillId="0" borderId="0" xfId="0" applyFont="1" applyProtection="1"/>
    <xf numFmtId="0" fontId="25" fillId="0" borderId="0" xfId="0" applyFont="1" applyFill="1" applyProtection="1"/>
    <xf numFmtId="0" fontId="25" fillId="0" borderId="0" xfId="0" applyFont="1" applyFill="1"/>
    <xf numFmtId="0" fontId="26" fillId="0" borderId="0" xfId="0" applyFont="1" applyFill="1"/>
    <xf numFmtId="0" fontId="25" fillId="0" borderId="0" xfId="0" applyFont="1"/>
    <xf numFmtId="0" fontId="6" fillId="0" borderId="34" xfId="0" applyFont="1" applyFill="1" applyBorder="1" applyAlignment="1" applyProtection="1">
      <alignment horizontal="left" wrapText="1"/>
    </xf>
    <xf numFmtId="0" fontId="5" fillId="0" borderId="34" xfId="0" applyFont="1" applyFill="1" applyBorder="1" applyAlignment="1" applyProtection="1">
      <alignment horizontal="center" wrapText="1"/>
    </xf>
    <xf numFmtId="0" fontId="6" fillId="0" borderId="34" xfId="0" applyFont="1" applyFill="1" applyBorder="1" applyAlignment="1" applyProtection="1">
      <alignment horizontal="center" wrapText="1"/>
    </xf>
    <xf numFmtId="0" fontId="6" fillId="0" borderId="34" xfId="0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>
      <alignment horizontal="left"/>
    </xf>
    <xf numFmtId="0" fontId="0" fillId="0" borderId="26" xfId="0" applyFill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left" wrapText="1"/>
    </xf>
    <xf numFmtId="0" fontId="5" fillId="0" borderId="34" xfId="0" applyFont="1" applyBorder="1" applyAlignment="1" applyProtection="1">
      <alignment horizontal="center" wrapText="1"/>
    </xf>
    <xf numFmtId="0" fontId="6" fillId="0" borderId="34" xfId="0" applyFont="1" applyBorder="1" applyAlignment="1" applyProtection="1">
      <alignment horizontal="center" wrapText="1"/>
    </xf>
    <xf numFmtId="0" fontId="6" fillId="0" borderId="34" xfId="0" applyFont="1" applyBorder="1" applyAlignment="1" applyProtection="1">
      <alignment horizontal="center"/>
    </xf>
    <xf numFmtId="3" fontId="18" fillId="0" borderId="35" xfId="0" applyNumberFormat="1" applyFont="1" applyFill="1" applyBorder="1" applyAlignment="1">
      <alignment horizontal="center" vertical="top" wrapText="1"/>
    </xf>
    <xf numFmtId="3" fontId="18" fillId="0" borderId="2" xfId="0" applyNumberFormat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6" fillId="0" borderId="32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wrapText="1"/>
    </xf>
    <xf numFmtId="165" fontId="0" fillId="0" borderId="0" xfId="0" applyNumberFormat="1"/>
    <xf numFmtId="1" fontId="0" fillId="0" borderId="2" xfId="0" applyNumberForma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left"/>
    </xf>
    <xf numFmtId="0" fontId="0" fillId="0" borderId="26" xfId="0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center"/>
      <protection locked="0"/>
    </xf>
    <xf numFmtId="0" fontId="0" fillId="0" borderId="2" xfId="0" applyBorder="1" applyProtection="1"/>
    <xf numFmtId="0" fontId="0" fillId="0" borderId="1" xfId="0" applyBorder="1" applyAlignment="1" applyProtection="1">
      <alignment horizontal="center"/>
      <protection locked="0"/>
    </xf>
    <xf numFmtId="0" fontId="4" fillId="0" borderId="26" xfId="0" applyFont="1" applyBorder="1"/>
    <xf numFmtId="0" fontId="4" fillId="0" borderId="26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5" fillId="0" borderId="34" xfId="0" applyFont="1" applyBorder="1"/>
    <xf numFmtId="0" fontId="19" fillId="0" borderId="37" xfId="0" applyFont="1" applyBorder="1" applyAlignment="1">
      <alignment horizontal="center" vertical="top" wrapText="1"/>
    </xf>
    <xf numFmtId="0" fontId="19" fillId="0" borderId="38" xfId="0" applyFont="1" applyBorder="1" applyAlignment="1">
      <alignment horizontal="center" vertical="top" wrapText="1"/>
    </xf>
    <xf numFmtId="0" fontId="19" fillId="0" borderId="39" xfId="0" applyFont="1" applyBorder="1" applyAlignment="1">
      <alignment horizontal="center" vertical="top" wrapText="1"/>
    </xf>
    <xf numFmtId="0" fontId="0" fillId="0" borderId="26" xfId="0" applyBorder="1" applyAlignment="1" applyProtection="1">
      <alignment horizontal="center"/>
    </xf>
    <xf numFmtId="0" fontId="0" fillId="0" borderId="26" xfId="0" applyBorder="1" applyAlignment="1">
      <alignment horizontal="center"/>
    </xf>
    <xf numFmtId="0" fontId="0" fillId="0" borderId="34" xfId="0" applyBorder="1"/>
    <xf numFmtId="0" fontId="0" fillId="0" borderId="1" xfId="0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1" fontId="0" fillId="0" borderId="2" xfId="0" applyNumberFormat="1" applyFill="1" applyBorder="1" applyAlignment="1" applyProtection="1">
      <alignment horizontal="center"/>
      <protection locked="0"/>
    </xf>
    <xf numFmtId="0" fontId="8" fillId="7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left"/>
    </xf>
    <xf numFmtId="0" fontId="0" fillId="0" borderId="1" xfId="0" applyBorder="1"/>
    <xf numFmtId="0" fontId="28" fillId="0" borderId="4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wrapText="1"/>
    </xf>
    <xf numFmtId="0" fontId="0" fillId="0" borderId="41" xfId="0" applyBorder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 wrapText="1"/>
    </xf>
    <xf numFmtId="1" fontId="0" fillId="0" borderId="42" xfId="0" applyNumberFormat="1" applyFill="1" applyBorder="1" applyAlignment="1" applyProtection="1">
      <alignment horizontal="center"/>
    </xf>
    <xf numFmtId="0" fontId="1" fillId="0" borderId="2" xfId="0" applyFont="1" applyFill="1" applyBorder="1"/>
    <xf numFmtId="164" fontId="27" fillId="0" borderId="2" xfId="0" applyNumberFormat="1" applyFont="1" applyFill="1" applyBorder="1" applyAlignment="1">
      <alignment horizontal="center" vertical="center"/>
    </xf>
    <xf numFmtId="164" fontId="27" fillId="0" borderId="1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 applyProtection="1">
      <alignment horizontal="left" wrapText="1"/>
    </xf>
    <xf numFmtId="0" fontId="5" fillId="0" borderId="2" xfId="0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 applyProtection="1">
      <alignment horizontal="left"/>
    </xf>
    <xf numFmtId="0" fontId="0" fillId="7" borderId="6" xfId="0" applyFill="1" applyBorder="1" applyAlignment="1" applyProtection="1">
      <alignment horizontal="center"/>
      <protection locked="0"/>
    </xf>
    <xf numFmtId="0" fontId="0" fillId="7" borderId="0" xfId="0" applyFill="1" applyBorder="1" applyAlignment="1" applyProtection="1">
      <alignment horizontal="center"/>
    </xf>
    <xf numFmtId="1" fontId="0" fillId="7" borderId="7" xfId="0" applyNumberFormat="1" applyFill="1" applyBorder="1" applyAlignment="1" applyProtection="1">
      <alignment horizontal="center"/>
    </xf>
    <xf numFmtId="0" fontId="0" fillId="7" borderId="2" xfId="0" applyFill="1" applyBorder="1" applyAlignment="1" applyProtection="1">
      <alignment horizontal="center"/>
      <protection locked="0"/>
    </xf>
    <xf numFmtId="0" fontId="2" fillId="7" borderId="0" xfId="0" applyFont="1" applyFill="1" applyProtection="1">
      <protection locked="0"/>
    </xf>
    <xf numFmtId="0" fontId="0" fillId="7" borderId="0" xfId="0" applyFill="1" applyProtection="1"/>
    <xf numFmtId="0" fontId="0" fillId="7" borderId="0" xfId="0" applyFill="1"/>
    <xf numFmtId="0" fontId="6" fillId="7" borderId="3" xfId="0" applyFont="1" applyFill="1" applyBorder="1" applyAlignment="1" applyProtection="1">
      <alignment horizontal="left" wrapText="1"/>
    </xf>
    <xf numFmtId="0" fontId="5" fillId="7" borderId="3" xfId="0" applyFont="1" applyFill="1" applyBorder="1" applyAlignment="1" applyProtection="1">
      <alignment horizontal="center" wrapText="1"/>
    </xf>
    <xf numFmtId="0" fontId="6" fillId="7" borderId="3" xfId="0" applyFont="1" applyFill="1" applyBorder="1" applyAlignment="1" applyProtection="1">
      <alignment horizontal="center" wrapText="1"/>
    </xf>
    <xf numFmtId="0" fontId="6" fillId="7" borderId="3" xfId="0" applyFont="1" applyFill="1" applyBorder="1" applyAlignment="1" applyProtection="1">
      <alignment horizontal="center"/>
    </xf>
    <xf numFmtId="0" fontId="18" fillId="7" borderId="43" xfId="0" applyFont="1" applyFill="1" applyBorder="1" applyAlignment="1">
      <alignment horizontal="center" vertical="top" wrapText="1"/>
    </xf>
    <xf numFmtId="0" fontId="18" fillId="7" borderId="20" xfId="0" applyFont="1" applyFill="1" applyBorder="1" applyAlignment="1">
      <alignment horizontal="center" vertical="top" wrapText="1"/>
    </xf>
    <xf numFmtId="0" fontId="18" fillId="7" borderId="18" xfId="0" applyFont="1" applyFill="1" applyBorder="1" applyAlignment="1">
      <alignment horizontal="center" vertical="top" wrapText="1"/>
    </xf>
    <xf numFmtId="0" fontId="18" fillId="7" borderId="19" xfId="0" applyFont="1" applyFill="1" applyBorder="1" applyAlignment="1">
      <alignment horizontal="center" vertical="top" wrapText="1"/>
    </xf>
    <xf numFmtId="0" fontId="6" fillId="7" borderId="1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wrapText="1"/>
    </xf>
    <xf numFmtId="0" fontId="6" fillId="7" borderId="0" xfId="0" applyFont="1" applyFill="1" applyAlignment="1" applyProtection="1">
      <alignment horizontal="center" wrapText="1"/>
    </xf>
    <xf numFmtId="0" fontId="6" fillId="7" borderId="5" xfId="0" applyFont="1" applyFill="1" applyBorder="1" applyAlignment="1" applyProtection="1">
      <alignment horizontal="center" wrapText="1"/>
    </xf>
    <xf numFmtId="0" fontId="2" fillId="7" borderId="3" xfId="0" applyFont="1" applyFill="1" applyBorder="1" applyAlignment="1" applyProtection="1">
      <alignment horizontal="center"/>
    </xf>
    <xf numFmtId="0" fontId="2" fillId="7" borderId="4" xfId="0" applyFont="1" applyFill="1" applyBorder="1" applyAlignment="1" applyProtection="1">
      <alignment horizontal="center"/>
    </xf>
    <xf numFmtId="0" fontId="0" fillId="7" borderId="2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6" fillId="7" borderId="0" xfId="0" applyFont="1" applyFill="1" applyBorder="1" applyAlignment="1" applyProtection="1">
      <alignment horizontal="center" wrapText="1"/>
    </xf>
    <xf numFmtId="0" fontId="0" fillId="7" borderId="2" xfId="0" applyFill="1" applyBorder="1"/>
    <xf numFmtId="0" fontId="17" fillId="7" borderId="2" xfId="0" applyFont="1" applyFill="1" applyBorder="1" applyAlignment="1">
      <alignment horizontal="center" wrapText="1"/>
    </xf>
    <xf numFmtId="0" fontId="17" fillId="7" borderId="2" xfId="0" applyFont="1" applyFill="1" applyBorder="1" applyAlignment="1">
      <alignment horizontal="center" vertical="top" wrapText="1"/>
    </xf>
    <xf numFmtId="0" fontId="0" fillId="7" borderId="0" xfId="0" applyFill="1" applyProtection="1">
      <protection locked="0"/>
    </xf>
    <xf numFmtId="0" fontId="4" fillId="7" borderId="2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vertical="top" wrapText="1"/>
    </xf>
    <xf numFmtId="0" fontId="2" fillId="7" borderId="0" xfId="0" applyFont="1" applyFill="1"/>
    <xf numFmtId="0" fontId="4" fillId="7" borderId="0" xfId="0" applyFont="1" applyFill="1"/>
    <xf numFmtId="0" fontId="17" fillId="0" borderId="0" xfId="0" applyFont="1" applyFill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172" fontId="0" fillId="0" borderId="0" xfId="0" applyNumberFormat="1"/>
    <xf numFmtId="0" fontId="0" fillId="6" borderId="2" xfId="0" applyFill="1" applyBorder="1"/>
    <xf numFmtId="0" fontId="2" fillId="4" borderId="0" xfId="0" applyFont="1" applyFill="1"/>
    <xf numFmtId="172" fontId="2" fillId="4" borderId="0" xfId="0" applyNumberFormat="1" applyFont="1" applyFill="1"/>
    <xf numFmtId="0" fontId="0" fillId="0" borderId="25" xfId="0" applyBorder="1"/>
    <xf numFmtId="0" fontId="0" fillId="0" borderId="28" xfId="0" applyBorder="1" applyAlignment="1">
      <alignment horizontal="center"/>
    </xf>
    <xf numFmtId="0" fontId="0" fillId="2" borderId="2" xfId="0" applyFill="1" applyBorder="1"/>
    <xf numFmtId="0" fontId="4" fillId="0" borderId="2" xfId="0" applyFont="1" applyFill="1" applyBorder="1" applyAlignment="1">
      <alignment horizontal="center"/>
    </xf>
    <xf numFmtId="167" fontId="0" fillId="2" borderId="2" xfId="0" applyNumberFormat="1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0" fillId="2" borderId="2" xfId="0" applyFill="1" applyBorder="1" applyProtection="1"/>
    <xf numFmtId="172" fontId="0" fillId="2" borderId="2" xfId="0" applyNumberFormat="1" applyFill="1" applyBorder="1"/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1" fillId="0" borderId="2" xfId="0" applyFont="1" applyBorder="1" applyAlignment="1">
      <alignment vertical="center"/>
    </xf>
    <xf numFmtId="2" fontId="31" fillId="6" borderId="2" xfId="0" applyNumberFormat="1" applyFont="1" applyFill="1" applyBorder="1" applyAlignment="1">
      <alignment horizontal="center" vertical="center"/>
    </xf>
    <xf numFmtId="2" fontId="31" fillId="5" borderId="2" xfId="0" applyNumberFormat="1" applyFont="1" applyFill="1" applyBorder="1" applyAlignment="1">
      <alignment horizontal="center" vertical="center"/>
    </xf>
    <xf numFmtId="2" fontId="29" fillId="6" borderId="2" xfId="0" applyNumberFormat="1" applyFont="1" applyFill="1" applyBorder="1" applyAlignment="1">
      <alignment horizontal="center" vertical="center"/>
    </xf>
    <xf numFmtId="2" fontId="29" fillId="5" borderId="2" xfId="0" applyNumberFormat="1" applyFont="1" applyFill="1" applyBorder="1" applyAlignment="1">
      <alignment horizontal="center" vertical="center"/>
    </xf>
    <xf numFmtId="0" fontId="29" fillId="0" borderId="2" xfId="0" applyFont="1" applyBorder="1" applyAlignment="1">
      <alignment vertical="center" wrapText="1"/>
    </xf>
    <xf numFmtId="0" fontId="33" fillId="0" borderId="0" xfId="0" applyFont="1" applyFill="1" applyProtection="1"/>
    <xf numFmtId="0" fontId="34" fillId="0" borderId="0" xfId="0" applyFont="1" applyAlignment="1" applyProtection="1">
      <alignment horizontal="right"/>
    </xf>
    <xf numFmtId="0" fontId="33" fillId="0" borderId="0" xfId="0" applyFont="1" applyFill="1"/>
    <xf numFmtId="0" fontId="35" fillId="0" borderId="0" xfId="0" applyFont="1" applyFill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left"/>
    </xf>
    <xf numFmtId="3" fontId="18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17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top" wrapText="1"/>
    </xf>
    <xf numFmtId="0" fontId="2" fillId="0" borderId="0" xfId="0" applyFont="1" applyBorder="1" applyAlignment="1" applyProtection="1">
      <alignment horizontal="left"/>
    </xf>
    <xf numFmtId="168" fontId="0" fillId="0" borderId="0" xfId="0" applyNumberFormat="1" applyFill="1" applyBorder="1" applyAlignment="1" applyProtection="1">
      <alignment horizontal="center"/>
    </xf>
    <xf numFmtId="168" fontId="0" fillId="2" borderId="0" xfId="0" applyNumberFormat="1" applyFill="1" applyProtection="1"/>
    <xf numFmtId="0" fontId="17" fillId="0" borderId="0" xfId="0" applyFont="1" applyFill="1" applyBorder="1" applyAlignment="1">
      <alignment horizontal="center" vertical="top" wrapText="1"/>
    </xf>
    <xf numFmtId="0" fontId="2" fillId="0" borderId="0" xfId="0" applyFont="1" applyFill="1" applyProtection="1">
      <protection locked="0"/>
    </xf>
    <xf numFmtId="0" fontId="4" fillId="2" borderId="2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wrapText="1"/>
    </xf>
    <xf numFmtId="0" fontId="28" fillId="2" borderId="40" xfId="0" applyFont="1" applyFill="1" applyBorder="1" applyAlignment="1">
      <alignment horizontal="center" wrapText="1"/>
    </xf>
    <xf numFmtId="0" fontId="0" fillId="0" borderId="41" xfId="0" applyBorder="1" applyAlignment="1">
      <alignment horizontal="center"/>
    </xf>
    <xf numFmtId="0" fontId="0" fillId="0" borderId="0" xfId="0" applyBorder="1" applyAlignment="1">
      <alignment horizontal="center"/>
    </xf>
    <xf numFmtId="168" fontId="4" fillId="0" borderId="0" xfId="0" applyNumberFormat="1" applyFont="1"/>
    <xf numFmtId="0" fontId="2" fillId="0" borderId="11" xfId="0" applyFont="1" applyBorder="1" applyAlignment="1" applyProtection="1">
      <alignment horizontal="left"/>
    </xf>
    <xf numFmtId="0" fontId="0" fillId="0" borderId="11" xfId="0" applyBorder="1" applyAlignment="1" applyProtection="1">
      <alignment horizontal="center"/>
      <protection locked="0"/>
    </xf>
    <xf numFmtId="1" fontId="0" fillId="0" borderId="44" xfId="0" applyNumberFormat="1" applyFill="1" applyBorder="1" applyAlignment="1" applyProtection="1">
      <alignment horizontal="center"/>
    </xf>
    <xf numFmtId="0" fontId="16" fillId="0" borderId="0" xfId="0" applyFont="1" applyBorder="1" applyProtection="1"/>
    <xf numFmtId="0" fontId="0" fillId="0" borderId="0" xfId="0" applyBorder="1" applyProtection="1"/>
    <xf numFmtId="0" fontId="18" fillId="0" borderId="0" xfId="0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/>
    </xf>
    <xf numFmtId="0" fontId="0" fillId="0" borderId="27" xfId="0" applyFill="1" applyBorder="1"/>
    <xf numFmtId="3" fontId="18" fillId="0" borderId="6" xfId="0" applyNumberFormat="1" applyFont="1" applyFill="1" applyBorder="1" applyAlignment="1">
      <alignment horizontal="center" vertical="top" wrapText="1"/>
    </xf>
    <xf numFmtId="0" fontId="0" fillId="0" borderId="6" xfId="0" applyFill="1" applyBorder="1"/>
    <xf numFmtId="0" fontId="0" fillId="0" borderId="45" xfId="0" applyBorder="1"/>
    <xf numFmtId="0" fontId="18" fillId="2" borderId="18" xfId="0" applyFont="1" applyFill="1" applyBorder="1" applyAlignment="1">
      <alignment horizontal="center" vertical="top" wrapText="1"/>
    </xf>
    <xf numFmtId="0" fontId="18" fillId="2" borderId="19" xfId="0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35" xfId="0" applyFont="1" applyBorder="1" applyAlignment="1">
      <alignment horizontal="center" vertical="top" wrapText="1"/>
    </xf>
    <xf numFmtId="0" fontId="18" fillId="2" borderId="35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4" fillId="0" borderId="2" xfId="0" applyFont="1" applyBorder="1"/>
    <xf numFmtId="0" fontId="4" fillId="0" borderId="0" xfId="0" applyFont="1" applyBorder="1"/>
    <xf numFmtId="0" fontId="18" fillId="7" borderId="35" xfId="0" applyFont="1" applyFill="1" applyBorder="1" applyAlignment="1">
      <alignment horizontal="center" vertical="top" wrapText="1"/>
    </xf>
    <xf numFmtId="0" fontId="4" fillId="7" borderId="2" xfId="0" applyFont="1" applyFill="1" applyBorder="1"/>
    <xf numFmtId="0" fontId="18" fillId="7" borderId="2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/>
    <xf numFmtId="0" fontId="5" fillId="0" borderId="3" xfId="0" applyFont="1" applyFill="1" applyBorder="1"/>
    <xf numFmtId="0" fontId="0" fillId="0" borderId="1" xfId="0" applyFill="1" applyBorder="1"/>
    <xf numFmtId="0" fontId="0" fillId="0" borderId="26" xfId="0" applyFill="1" applyBorder="1"/>
    <xf numFmtId="0" fontId="17" fillId="2" borderId="2" xfId="0" applyFont="1" applyFill="1" applyBorder="1" applyAlignment="1">
      <alignment horizontal="center" vertical="top" wrapText="1"/>
    </xf>
    <xf numFmtId="0" fontId="2" fillId="0" borderId="46" xfId="0" applyFont="1" applyBorder="1" applyAlignment="1" applyProtection="1">
      <alignment horizontal="left"/>
    </xf>
    <xf numFmtId="1" fontId="0" fillId="0" borderId="47" xfId="0" applyNumberFormat="1" applyFill="1" applyBorder="1" applyAlignment="1" applyProtection="1">
      <alignment horizontal="center"/>
    </xf>
    <xf numFmtId="1" fontId="0" fillId="0" borderId="25" xfId="0" applyNumberFormat="1" applyFill="1" applyBorder="1" applyAlignment="1" applyProtection="1">
      <alignment horizontal="center"/>
    </xf>
    <xf numFmtId="0" fontId="0" fillId="2" borderId="41" xfId="0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0" borderId="0" xfId="0" applyAlignment="1" applyProtection="1">
      <alignment horizontal="center"/>
      <protection locked="0"/>
    </xf>
    <xf numFmtId="0" fontId="4" fillId="4" borderId="25" xfId="0" applyFont="1" applyFill="1" applyBorder="1" applyAlignment="1">
      <alignment horizontal="center"/>
    </xf>
    <xf numFmtId="0" fontId="28" fillId="0" borderId="48" xfId="0" applyFont="1" applyBorder="1" applyAlignment="1">
      <alignment horizontal="center" vertical="top" wrapText="1"/>
    </xf>
    <xf numFmtId="0" fontId="28" fillId="0" borderId="49" xfId="0" applyFont="1" applyBorder="1" applyAlignment="1">
      <alignment horizontal="center" vertical="top" wrapText="1"/>
    </xf>
    <xf numFmtId="0" fontId="28" fillId="0" borderId="50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1" fontId="0" fillId="4" borderId="42" xfId="0" applyNumberFormat="1" applyFill="1" applyBorder="1" applyAlignment="1" applyProtection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0" fillId="0" borderId="3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164" fontId="27" fillId="2" borderId="2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37" fillId="0" borderId="2" xfId="0" applyFont="1" applyBorder="1" applyAlignment="1">
      <alignment vertical="center"/>
    </xf>
    <xf numFmtId="0" fontId="37" fillId="6" borderId="2" xfId="0" applyFont="1" applyFill="1" applyBorder="1" applyAlignment="1">
      <alignment horizontal="center" vertical="center"/>
    </xf>
    <xf numFmtId="0" fontId="39" fillId="5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/>
    </xf>
    <xf numFmtId="0" fontId="38" fillId="0" borderId="2" xfId="0" applyFont="1" applyBorder="1" applyAlignment="1">
      <alignment vertical="center"/>
    </xf>
    <xf numFmtId="0" fontId="38" fillId="6" borderId="2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vertical="center"/>
    </xf>
    <xf numFmtId="2" fontId="40" fillId="6" borderId="2" xfId="0" applyNumberFormat="1" applyFont="1" applyFill="1" applyBorder="1" applyAlignment="1">
      <alignment horizontal="center" vertical="center"/>
    </xf>
    <xf numFmtId="2" fontId="40" fillId="5" borderId="2" xfId="0" applyNumberFormat="1" applyFont="1" applyFill="1" applyBorder="1" applyAlignment="1">
      <alignment horizontal="center" vertical="center"/>
    </xf>
    <xf numFmtId="165" fontId="0" fillId="0" borderId="2" xfId="0" applyNumberFormat="1" applyFill="1" applyBorder="1" applyAlignment="1" applyProtection="1">
      <alignment horizontal="center"/>
    </xf>
    <xf numFmtId="0" fontId="0" fillId="2" borderId="26" xfId="0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1" fontId="0" fillId="0" borderId="51" xfId="0" applyNumberFormat="1" applyFill="1" applyBorder="1" applyAlignment="1" applyProtection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6" fillId="0" borderId="2" xfId="0" applyFont="1" applyBorder="1" applyAlignment="1" applyProtection="1">
      <alignment horizontal="left" wrapText="1"/>
    </xf>
    <xf numFmtId="0" fontId="0" fillId="2" borderId="3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25" xfId="0" applyNumberFormat="1" applyFill="1" applyBorder="1" applyAlignment="1" applyProtection="1">
      <alignment horizontal="center"/>
    </xf>
    <xf numFmtId="1" fontId="0" fillId="0" borderId="1" xfId="0" applyNumberFormat="1" applyFill="1" applyBorder="1" applyAlignment="1" applyProtection="1">
      <alignment horizontal="center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7" xfId="0" applyFill="1" applyBorder="1" applyAlignment="1">
      <alignment horizontal="center"/>
    </xf>
    <xf numFmtId="0" fontId="4" fillId="2" borderId="6" xfId="0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0" borderId="26" xfId="0" applyBorder="1"/>
    <xf numFmtId="0" fontId="4" fillId="0" borderId="0" xfId="0" applyFont="1" applyFill="1" applyBorder="1" applyAlignment="1">
      <alignment horizontal="center"/>
    </xf>
    <xf numFmtId="0" fontId="2" fillId="6" borderId="6" xfId="0" applyFont="1" applyFill="1" applyBorder="1" applyAlignment="1" applyProtection="1">
      <alignment horizontal="left"/>
    </xf>
    <xf numFmtId="0" fontId="0" fillId="6" borderId="6" xfId="0" applyFill="1" applyBorder="1" applyAlignment="1" applyProtection="1">
      <alignment horizontal="center"/>
      <protection locked="0"/>
    </xf>
    <xf numFmtId="0" fontId="2" fillId="6" borderId="2" xfId="0" applyFont="1" applyFill="1" applyBorder="1" applyAlignment="1" applyProtection="1">
      <alignment horizontal="left"/>
    </xf>
    <xf numFmtId="0" fontId="0" fillId="6" borderId="2" xfId="0" applyFill="1" applyBorder="1" applyAlignment="1" applyProtection="1">
      <alignment horizontal="center"/>
      <protection locked="0"/>
    </xf>
    <xf numFmtId="0" fontId="6" fillId="6" borderId="2" xfId="0" applyFont="1" applyFill="1" applyBorder="1" applyAlignment="1" applyProtection="1">
      <alignment horizontal="left" wrapText="1"/>
    </xf>
    <xf numFmtId="0" fontId="5" fillId="6" borderId="2" xfId="0" applyFont="1" applyFill="1" applyBorder="1" applyAlignment="1" applyProtection="1">
      <alignment horizontal="center" wrapText="1"/>
    </xf>
    <xf numFmtId="0" fontId="6" fillId="6" borderId="2" xfId="0" applyFont="1" applyFill="1" applyBorder="1" applyAlignment="1" applyProtection="1">
      <alignment horizontal="center" wrapText="1"/>
    </xf>
    <xf numFmtId="0" fontId="6" fillId="6" borderId="2" xfId="0" applyFont="1" applyFill="1" applyBorder="1" applyAlignment="1" applyProtection="1">
      <alignment horizontal="center"/>
    </xf>
    <xf numFmtId="0" fontId="4" fillId="6" borderId="2" xfId="0" applyFont="1" applyFill="1" applyBorder="1" applyAlignment="1">
      <alignment horizontal="center"/>
    </xf>
    <xf numFmtId="0" fontId="5" fillId="6" borderId="2" xfId="0" applyFont="1" applyFill="1" applyBorder="1"/>
    <xf numFmtId="0" fontId="19" fillId="6" borderId="2" xfId="0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center" vertical="top" wrapText="1"/>
    </xf>
    <xf numFmtId="3" fontId="18" fillId="6" borderId="2" xfId="0" applyNumberFormat="1" applyFont="1" applyFill="1" applyBorder="1" applyAlignment="1">
      <alignment horizontal="center" vertical="top" wrapText="1"/>
    </xf>
    <xf numFmtId="0" fontId="6" fillId="6" borderId="3" xfId="0" applyFont="1" applyFill="1" applyBorder="1" applyAlignment="1" applyProtection="1">
      <alignment horizontal="left" wrapText="1"/>
    </xf>
    <xf numFmtId="0" fontId="5" fillId="6" borderId="3" xfId="0" applyFont="1" applyFill="1" applyBorder="1" applyAlignment="1" applyProtection="1">
      <alignment horizontal="center" wrapText="1"/>
    </xf>
    <xf numFmtId="0" fontId="6" fillId="6" borderId="3" xfId="0" applyFont="1" applyFill="1" applyBorder="1" applyAlignment="1" applyProtection="1">
      <alignment horizontal="center" wrapText="1"/>
    </xf>
    <xf numFmtId="0" fontId="6" fillId="6" borderId="3" xfId="0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42" fillId="0" borderId="0" xfId="0" applyFont="1"/>
    <xf numFmtId="165" fontId="42" fillId="0" borderId="0" xfId="0" applyNumberFormat="1" applyFont="1" applyAlignment="1">
      <alignment horizontal="center"/>
    </xf>
    <xf numFmtId="173" fontId="0" fillId="0" borderId="0" xfId="0" applyNumberFormat="1"/>
    <xf numFmtId="0" fontId="33" fillId="0" borderId="0" xfId="0" applyFont="1" applyProtection="1"/>
    <xf numFmtId="0" fontId="33" fillId="0" borderId="0" xfId="0" applyFont="1"/>
    <xf numFmtId="1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3" fontId="0" fillId="0" borderId="2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/>
    <xf numFmtId="0" fontId="0" fillId="0" borderId="3" xfId="0" applyBorder="1" applyAlignment="1">
      <alignment horizontal="center"/>
    </xf>
    <xf numFmtId="0" fontId="2" fillId="0" borderId="41" xfId="0" applyFont="1" applyBorder="1" applyAlignment="1">
      <alignment wrapText="1"/>
    </xf>
    <xf numFmtId="3" fontId="0" fillId="0" borderId="25" xfId="0" applyNumberFormat="1" applyBorder="1" applyAlignment="1">
      <alignment horizontal="center"/>
    </xf>
    <xf numFmtId="0" fontId="2" fillId="0" borderId="52" xfId="0" applyFont="1" applyBorder="1" applyAlignment="1">
      <alignment wrapText="1"/>
    </xf>
    <xf numFmtId="0" fontId="4" fillId="0" borderId="52" xfId="0" applyFont="1" applyBorder="1" applyAlignment="1">
      <alignment horizontal="center"/>
    </xf>
    <xf numFmtId="0" fontId="2" fillId="0" borderId="25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2" fillId="0" borderId="29" xfId="0" applyFont="1" applyBorder="1" applyAlignment="1">
      <alignment wrapText="1"/>
    </xf>
    <xf numFmtId="2" fontId="0" fillId="0" borderId="26" xfId="0" applyNumberFormat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0" fontId="3" fillId="2" borderId="11" xfId="0" applyFont="1" applyFill="1" applyBorder="1" applyAlignment="1">
      <alignment wrapText="1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4" borderId="2" xfId="0" applyNumberFormat="1" applyFont="1" applyFill="1" applyBorder="1" applyAlignment="1">
      <alignment horizontal="center"/>
    </xf>
    <xf numFmtId="0" fontId="0" fillId="0" borderId="53" xfId="0" applyBorder="1"/>
    <xf numFmtId="0" fontId="28" fillId="0" borderId="54" xfId="0" applyFont="1" applyBorder="1" applyAlignment="1">
      <alignment vertical="top" wrapText="1"/>
    </xf>
    <xf numFmtId="0" fontId="28" fillId="0" borderId="55" xfId="0" applyFont="1" applyBorder="1" applyAlignment="1">
      <alignment vertical="top" wrapText="1"/>
    </xf>
    <xf numFmtId="0" fontId="28" fillId="0" borderId="56" xfId="0" applyFont="1" applyBorder="1" applyAlignment="1">
      <alignment vertical="top" wrapText="1"/>
    </xf>
    <xf numFmtId="0" fontId="28" fillId="0" borderId="16" xfId="0" applyFont="1" applyBorder="1" applyAlignment="1">
      <alignment vertical="top" wrapText="1"/>
    </xf>
    <xf numFmtId="0" fontId="2" fillId="5" borderId="57" xfId="0" applyFont="1" applyFill="1" applyBorder="1" applyAlignment="1">
      <alignment horizontal="center"/>
    </xf>
    <xf numFmtId="0" fontId="21" fillId="0" borderId="40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1" fillId="2" borderId="13" xfId="0" applyFont="1" applyFill="1" applyBorder="1" applyAlignment="1">
      <alignment horizontal="center" vertical="top" wrapText="1"/>
    </xf>
    <xf numFmtId="2" fontId="21" fillId="0" borderId="13" xfId="0" applyNumberFormat="1" applyFont="1" applyBorder="1" applyAlignment="1">
      <alignment horizontal="center" vertical="top" wrapText="1"/>
    </xf>
    <xf numFmtId="0" fontId="21" fillId="6" borderId="13" xfId="0" applyFont="1" applyFill="1" applyBorder="1" applyAlignment="1">
      <alignment horizontal="center" vertical="top" wrapText="1"/>
    </xf>
    <xf numFmtId="0" fontId="21" fillId="5" borderId="13" xfId="0" applyFont="1" applyFill="1" applyBorder="1" applyAlignment="1">
      <alignment horizontal="center" vertical="top" wrapText="1"/>
    </xf>
    <xf numFmtId="0" fontId="21" fillId="7" borderId="13" xfId="0" applyFont="1" applyFill="1" applyBorder="1" applyAlignment="1">
      <alignment horizontal="center" vertical="top" wrapText="1"/>
    </xf>
    <xf numFmtId="0" fontId="21" fillId="4" borderId="13" xfId="0" applyFont="1" applyFill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3" fontId="0" fillId="8" borderId="2" xfId="0" applyNumberForma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3" fontId="0" fillId="8" borderId="41" xfId="0" applyNumberFormat="1" applyFill="1" applyBorder="1" applyAlignment="1">
      <alignment horizontal="center"/>
    </xf>
    <xf numFmtId="2" fontId="21" fillId="8" borderId="40" xfId="0" applyNumberFormat="1" applyFont="1" applyFill="1" applyBorder="1" applyAlignment="1">
      <alignment horizontal="center" vertical="top" wrapText="1"/>
    </xf>
    <xf numFmtId="2" fontId="21" fillId="8" borderId="58" xfId="0" applyNumberFormat="1" applyFont="1" applyFill="1" applyBorder="1" applyAlignment="1">
      <alignment horizontal="center" vertical="top" wrapText="1"/>
    </xf>
    <xf numFmtId="2" fontId="21" fillId="8" borderId="59" xfId="0" applyNumberFormat="1" applyFont="1" applyFill="1" applyBorder="1" applyAlignment="1">
      <alignment horizontal="center" vertical="top" wrapText="1"/>
    </xf>
    <xf numFmtId="2" fontId="21" fillId="8" borderId="13" xfId="0" applyNumberFormat="1" applyFont="1" applyFill="1" applyBorder="1" applyAlignment="1">
      <alignment horizontal="center" vertical="top" wrapText="1"/>
    </xf>
    <xf numFmtId="3" fontId="0" fillId="8" borderId="3" xfId="0" applyNumberForma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3" fontId="0" fillId="8" borderId="32" xfId="0" applyNumberFormat="1" applyFill="1" applyBorder="1" applyAlignment="1">
      <alignment horizontal="center"/>
    </xf>
    <xf numFmtId="1" fontId="0" fillId="4" borderId="40" xfId="0" applyNumberFormat="1" applyFill="1" applyBorder="1" applyAlignment="1" applyProtection="1">
      <alignment horizontal="center"/>
      <protection locked="0"/>
    </xf>
    <xf numFmtId="2" fontId="21" fillId="4" borderId="40" xfId="0" applyNumberFormat="1" applyFont="1" applyFill="1" applyBorder="1" applyAlignment="1">
      <alignment horizontal="center" vertical="top" wrapText="1"/>
    </xf>
    <xf numFmtId="1" fontId="0" fillId="4" borderId="59" xfId="0" applyNumberFormat="1" applyFill="1" applyBorder="1" applyAlignment="1" applyProtection="1">
      <alignment horizontal="center"/>
      <protection locked="0"/>
    </xf>
    <xf numFmtId="2" fontId="21" fillId="4" borderId="59" xfId="0" applyNumberFormat="1" applyFont="1" applyFill="1" applyBorder="1" applyAlignment="1">
      <alignment horizontal="center" vertical="top" wrapText="1"/>
    </xf>
    <xf numFmtId="1" fontId="0" fillId="4" borderId="56" xfId="0" applyNumberFormat="1" applyFill="1" applyBorder="1" applyAlignment="1" applyProtection="1">
      <alignment horizontal="center"/>
      <protection locked="0"/>
    </xf>
    <xf numFmtId="2" fontId="21" fillId="4" borderId="56" xfId="0" applyNumberFormat="1" applyFont="1" applyFill="1" applyBorder="1" applyAlignment="1">
      <alignment horizontal="center" vertical="top" wrapText="1"/>
    </xf>
    <xf numFmtId="0" fontId="0" fillId="9" borderId="40" xfId="0" applyFill="1" applyBorder="1" applyAlignment="1">
      <alignment horizontal="center"/>
    </xf>
    <xf numFmtId="2" fontId="21" fillId="9" borderId="40" xfId="0" applyNumberFormat="1" applyFont="1" applyFill="1" applyBorder="1" applyAlignment="1">
      <alignment horizontal="center" vertical="top" wrapText="1"/>
    </xf>
    <xf numFmtId="0" fontId="0" fillId="9" borderId="59" xfId="0" applyFill="1" applyBorder="1" applyAlignment="1">
      <alignment horizontal="center"/>
    </xf>
    <xf numFmtId="2" fontId="21" fillId="9" borderId="59" xfId="0" applyNumberFormat="1" applyFont="1" applyFill="1" applyBorder="1" applyAlignment="1">
      <alignment horizontal="center" vertical="top" wrapText="1"/>
    </xf>
    <xf numFmtId="0" fontId="0" fillId="9" borderId="56" xfId="0" applyFill="1" applyBorder="1" applyAlignment="1">
      <alignment horizontal="center"/>
    </xf>
    <xf numFmtId="2" fontId="21" fillId="9" borderId="56" xfId="0" applyNumberFormat="1" applyFont="1" applyFill="1" applyBorder="1" applyAlignment="1">
      <alignment horizontal="center" vertical="top" wrapText="1"/>
    </xf>
    <xf numFmtId="0" fontId="44" fillId="0" borderId="2" xfId="0" applyFont="1" applyBorder="1"/>
    <xf numFmtId="0" fontId="44" fillId="0" borderId="2" xfId="0" applyFont="1" applyBorder="1" applyAlignment="1">
      <alignment horizontal="center"/>
    </xf>
    <xf numFmtId="2" fontId="44" fillId="0" borderId="2" xfId="0" applyNumberFormat="1" applyFont="1" applyBorder="1" applyAlignment="1">
      <alignment horizontal="center"/>
    </xf>
    <xf numFmtId="0" fontId="44" fillId="0" borderId="0" xfId="0" applyFont="1" applyFill="1" applyBorder="1"/>
    <xf numFmtId="2" fontId="21" fillId="0" borderId="0" xfId="0" applyNumberFormat="1" applyFont="1" applyFill="1" applyBorder="1" applyAlignment="1">
      <alignment horizontal="center" vertical="top" wrapText="1"/>
    </xf>
    <xf numFmtId="0" fontId="38" fillId="10" borderId="2" xfId="0" applyFont="1" applyFill="1" applyBorder="1" applyAlignment="1">
      <alignment horizontal="center" vertical="center"/>
    </xf>
    <xf numFmtId="0" fontId="38" fillId="11" borderId="2" xfId="0" applyFont="1" applyFill="1" applyBorder="1" applyAlignment="1">
      <alignment horizontal="center" vertical="center"/>
    </xf>
    <xf numFmtId="0" fontId="0" fillId="0" borderId="57" xfId="0" applyBorder="1"/>
    <xf numFmtId="0" fontId="0" fillId="0" borderId="41" xfId="0" applyBorder="1"/>
    <xf numFmtId="0" fontId="0" fillId="0" borderId="29" xfId="0" applyBorder="1" applyAlignment="1">
      <alignment horizontal="center"/>
    </xf>
    <xf numFmtId="0" fontId="45" fillId="0" borderId="2" xfId="0" applyFont="1" applyBorder="1" applyAlignment="1">
      <alignment vertical="center"/>
    </xf>
    <xf numFmtId="2" fontId="45" fillId="6" borderId="2" xfId="0" applyNumberFormat="1" applyFont="1" applyFill="1" applyBorder="1" applyAlignment="1">
      <alignment horizontal="center" vertical="center"/>
    </xf>
    <xf numFmtId="2" fontId="45" fillId="5" borderId="2" xfId="0" applyNumberFormat="1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center" vertical="center"/>
    </xf>
    <xf numFmtId="0" fontId="46" fillId="12" borderId="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/>
    </xf>
    <xf numFmtId="2" fontId="31" fillId="14" borderId="2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vertical="center" wrapText="1"/>
    </xf>
    <xf numFmtId="0" fontId="47" fillId="5" borderId="2" xfId="0" applyFont="1" applyFill="1" applyBorder="1" applyAlignment="1">
      <alignment horizontal="center" vertical="center" wrapText="1"/>
    </xf>
    <xf numFmtId="0" fontId="47" fillId="6" borderId="2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47" fillId="15" borderId="2" xfId="0" applyFont="1" applyFill="1" applyBorder="1" applyAlignment="1">
      <alignment horizontal="center" vertical="center" wrapText="1"/>
    </xf>
    <xf numFmtId="2" fontId="31" fillId="15" borderId="2" xfId="0" applyNumberFormat="1" applyFont="1" applyFill="1" applyBorder="1" applyAlignment="1">
      <alignment horizontal="center" vertical="center"/>
    </xf>
    <xf numFmtId="0" fontId="30" fillId="15" borderId="2" xfId="0" applyFont="1" applyFill="1" applyBorder="1" applyAlignment="1">
      <alignment horizontal="center" vertical="center" wrapText="1"/>
    </xf>
    <xf numFmtId="0" fontId="47" fillId="16" borderId="2" xfId="0" applyFont="1" applyFill="1" applyBorder="1" applyAlignment="1">
      <alignment horizontal="center" vertical="center" wrapText="1"/>
    </xf>
    <xf numFmtId="2" fontId="31" fillId="16" borderId="2" xfId="0" applyNumberFormat="1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2" fontId="45" fillId="16" borderId="2" xfId="0" applyNumberFormat="1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2" fontId="45" fillId="15" borderId="2" xfId="0" applyNumberFormat="1" applyFont="1" applyFill="1" applyBorder="1" applyAlignment="1">
      <alignment horizontal="center" vertical="center"/>
    </xf>
    <xf numFmtId="0" fontId="30" fillId="16" borderId="2" xfId="0" applyFont="1" applyFill="1" applyBorder="1" applyAlignment="1">
      <alignment horizontal="center" vertical="center" wrapText="1"/>
    </xf>
    <xf numFmtId="2" fontId="29" fillId="16" borderId="2" xfId="0" applyNumberFormat="1" applyFont="1" applyFill="1" applyBorder="1" applyAlignment="1">
      <alignment horizontal="center" vertical="center"/>
    </xf>
    <xf numFmtId="2" fontId="40" fillId="16" borderId="2" xfId="0" applyNumberFormat="1" applyFont="1" applyFill="1" applyBorder="1" applyAlignment="1">
      <alignment horizontal="center" vertical="center"/>
    </xf>
    <xf numFmtId="0" fontId="0" fillId="16" borderId="0" xfId="0" applyFill="1" applyBorder="1" applyAlignment="1">
      <alignment horizontal="center"/>
    </xf>
    <xf numFmtId="0" fontId="37" fillId="16" borderId="2" xfId="0" applyFont="1" applyFill="1" applyBorder="1" applyAlignment="1">
      <alignment horizontal="center" vertical="center"/>
    </xf>
    <xf numFmtId="2" fontId="58" fillId="15" borderId="2" xfId="0" applyNumberFormat="1" applyFont="1" applyFill="1" applyBorder="1" applyAlignment="1">
      <alignment horizontal="center" vertical="center"/>
    </xf>
    <xf numFmtId="2" fontId="58" fillId="16" borderId="2" xfId="0" applyNumberFormat="1" applyFont="1" applyFill="1" applyBorder="1" applyAlignment="1">
      <alignment horizontal="center" vertical="center"/>
    </xf>
    <xf numFmtId="2" fontId="31" fillId="17" borderId="2" xfId="0" applyNumberFormat="1" applyFont="1" applyFill="1" applyBorder="1" applyAlignment="1">
      <alignment horizontal="center" vertical="center"/>
    </xf>
    <xf numFmtId="0" fontId="39" fillId="17" borderId="2" xfId="0" applyFont="1" applyFill="1" applyBorder="1" applyAlignment="1">
      <alignment horizontal="center" vertical="center"/>
    </xf>
    <xf numFmtId="0" fontId="38" fillId="17" borderId="2" xfId="0" applyFont="1" applyFill="1" applyBorder="1" applyAlignment="1">
      <alignment horizontal="center" vertical="center"/>
    </xf>
    <xf numFmtId="2" fontId="31" fillId="0" borderId="2" xfId="0" applyNumberFormat="1" applyFont="1" applyFill="1" applyBorder="1" applyAlignment="1">
      <alignment horizontal="center" vertical="center"/>
    </xf>
    <xf numFmtId="2" fontId="29" fillId="0" borderId="2" xfId="0" applyNumberFormat="1" applyFont="1" applyFill="1" applyBorder="1" applyAlignment="1">
      <alignment horizontal="center" vertical="center"/>
    </xf>
    <xf numFmtId="2" fontId="40" fillId="0" borderId="2" xfId="0" applyNumberFormat="1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/>
    </xf>
    <xf numFmtId="0" fontId="31" fillId="14" borderId="2" xfId="0" applyFont="1" applyFill="1" applyBorder="1" applyAlignment="1">
      <alignment vertical="center" wrapText="1"/>
    </xf>
    <xf numFmtId="2" fontId="58" fillId="14" borderId="2" xfId="0" applyNumberFormat="1" applyFont="1" applyFill="1" applyBorder="1" applyAlignment="1">
      <alignment horizontal="center" vertical="center"/>
    </xf>
    <xf numFmtId="0" fontId="0" fillId="14" borderId="0" xfId="0" applyFill="1" applyAlignment="1">
      <alignment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4" fillId="0" borderId="7" xfId="0" applyNumberFormat="1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2" fontId="4" fillId="0" borderId="0" xfId="0" applyNumberFormat="1" applyFont="1" applyFill="1" applyBorder="1" applyAlignment="1" applyProtection="1">
      <alignment horizontal="center"/>
    </xf>
    <xf numFmtId="1" fontId="4" fillId="0" borderId="0" xfId="0" applyNumberFormat="1" applyFont="1" applyFill="1" applyBorder="1"/>
    <xf numFmtId="2" fontId="4" fillId="0" borderId="0" xfId="0" applyNumberFormat="1" applyFont="1" applyFill="1" applyBorder="1" applyProtection="1"/>
    <xf numFmtId="2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Protection="1"/>
    <xf numFmtId="2" fontId="4" fillId="0" borderId="0" xfId="0" applyNumberFormat="1" applyFont="1" applyFill="1" applyBorder="1"/>
    <xf numFmtId="2" fontId="2" fillId="0" borderId="0" xfId="0" applyNumberFormat="1" applyFont="1" applyFill="1" applyBorder="1" applyAlignment="1"/>
    <xf numFmtId="0" fontId="21" fillId="2" borderId="2" xfId="0" applyFont="1" applyFill="1" applyBorder="1"/>
    <xf numFmtId="2" fontId="21" fillId="2" borderId="2" xfId="0" applyNumberFormat="1" applyFont="1" applyFill="1" applyBorder="1" applyAlignment="1">
      <alignment horizontal="center"/>
    </xf>
    <xf numFmtId="0" fontId="21" fillId="4" borderId="2" xfId="0" applyFont="1" applyFill="1" applyBorder="1"/>
    <xf numFmtId="2" fontId="21" fillId="4" borderId="2" xfId="0" applyNumberFormat="1" applyFont="1" applyFill="1" applyBorder="1" applyAlignment="1">
      <alignment horizontal="center"/>
    </xf>
    <xf numFmtId="2" fontId="31" fillId="18" borderId="2" xfId="0" applyNumberFormat="1" applyFont="1" applyFill="1" applyBorder="1" applyAlignment="1">
      <alignment horizontal="center" vertical="center"/>
    </xf>
    <xf numFmtId="0" fontId="30" fillId="17" borderId="2" xfId="0" applyFont="1" applyFill="1" applyBorder="1" applyAlignment="1">
      <alignment horizontal="center" vertical="center" wrapText="1"/>
    </xf>
    <xf numFmtId="2" fontId="58" fillId="6" borderId="2" xfId="0" applyNumberFormat="1" applyFont="1" applyFill="1" applyBorder="1" applyAlignment="1">
      <alignment horizontal="center" vertical="center"/>
    </xf>
    <xf numFmtId="0" fontId="49" fillId="0" borderId="0" xfId="0" applyFont="1"/>
    <xf numFmtId="0" fontId="50" fillId="0" borderId="0" xfId="0" applyFont="1"/>
    <xf numFmtId="0" fontId="31" fillId="0" borderId="2" xfId="0" applyFont="1" applyBorder="1" applyAlignment="1">
      <alignment horizontal="left" vertical="center" wrapText="1"/>
    </xf>
    <xf numFmtId="49" fontId="49" fillId="0" borderId="0" xfId="0" applyNumberFormat="1" applyFont="1"/>
    <xf numFmtId="0" fontId="47" fillId="16" borderId="41" xfId="0" applyFont="1" applyFill="1" applyBorder="1" applyAlignment="1">
      <alignment horizontal="center" vertical="center" wrapText="1"/>
    </xf>
    <xf numFmtId="0" fontId="49" fillId="0" borderId="0" xfId="0" applyFont="1" applyProtection="1">
      <protection hidden="1"/>
    </xf>
    <xf numFmtId="0" fontId="49" fillId="0" borderId="12" xfId="0" applyFont="1" applyBorder="1" applyProtection="1">
      <protection hidden="1"/>
    </xf>
    <xf numFmtId="0" fontId="49" fillId="0" borderId="0" xfId="0" applyFont="1" applyBorder="1" applyProtection="1">
      <protection hidden="1"/>
    </xf>
    <xf numFmtId="0" fontId="49" fillId="0" borderId="13" xfId="0" applyFont="1" applyBorder="1" applyProtection="1">
      <protection hidden="1"/>
    </xf>
    <xf numFmtId="0" fontId="29" fillId="0" borderId="60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>
      <protection hidden="1"/>
    </xf>
    <xf numFmtId="0" fontId="59" fillId="16" borderId="2" xfId="0" applyFont="1" applyFill="1" applyBorder="1" applyAlignment="1">
      <alignment horizontal="center" vertical="center"/>
    </xf>
    <xf numFmtId="2" fontId="60" fillId="16" borderId="2" xfId="0" applyNumberFormat="1" applyFont="1" applyFill="1" applyBorder="1" applyAlignment="1">
      <alignment horizontal="center" vertical="center"/>
    </xf>
    <xf numFmtId="2" fontId="59" fillId="15" borderId="2" xfId="0" applyNumberFormat="1" applyFont="1" applyFill="1" applyBorder="1" applyAlignment="1">
      <alignment horizontal="center" vertical="center"/>
    </xf>
    <xf numFmtId="2" fontId="60" fillId="15" borderId="2" xfId="0" applyNumberFormat="1" applyFont="1" applyFill="1" applyBorder="1" applyAlignment="1">
      <alignment horizontal="center" vertical="center"/>
    </xf>
    <xf numFmtId="2" fontId="58" fillId="20" borderId="2" xfId="0" applyNumberFormat="1" applyFont="1" applyFill="1" applyBorder="1" applyAlignment="1">
      <alignment horizontal="center" vertical="center"/>
    </xf>
    <xf numFmtId="2" fontId="31" fillId="20" borderId="2" xfId="0" applyNumberFormat="1" applyFont="1" applyFill="1" applyBorder="1" applyAlignment="1">
      <alignment horizontal="center" vertical="center"/>
    </xf>
    <xf numFmtId="2" fontId="31" fillId="21" borderId="2" xfId="0" applyNumberFormat="1" applyFont="1" applyFill="1" applyBorder="1" applyAlignment="1">
      <alignment horizontal="center" vertical="center"/>
    </xf>
    <xf numFmtId="0" fontId="39" fillId="22" borderId="2" xfId="0" applyFont="1" applyFill="1" applyBorder="1" applyAlignment="1">
      <alignment horizontal="center" vertical="center"/>
    </xf>
    <xf numFmtId="0" fontId="46" fillId="22" borderId="2" xfId="0" applyFont="1" applyFill="1" applyBorder="1" applyAlignment="1">
      <alignment horizontal="center" vertical="center"/>
    </xf>
    <xf numFmtId="0" fontId="46" fillId="22" borderId="41" xfId="0" applyFont="1" applyFill="1" applyBorder="1" applyAlignment="1">
      <alignment horizontal="center" vertical="center"/>
    </xf>
    <xf numFmtId="0" fontId="53" fillId="0" borderId="12" xfId="0" applyFont="1" applyFill="1" applyBorder="1" applyAlignment="1" applyProtection="1">
      <alignment horizontal="center" vertical="center"/>
      <protection hidden="1"/>
    </xf>
    <xf numFmtId="0" fontId="53" fillId="0" borderId="0" xfId="0" applyFont="1" applyFill="1" applyBorder="1" applyAlignment="1" applyProtection="1">
      <alignment vertical="center"/>
      <protection hidden="1"/>
    </xf>
    <xf numFmtId="0" fontId="53" fillId="0" borderId="13" xfId="0" applyFont="1" applyFill="1" applyBorder="1" applyAlignment="1" applyProtection="1">
      <alignment vertical="center"/>
      <protection hidden="1"/>
    </xf>
    <xf numFmtId="0" fontId="49" fillId="0" borderId="0" xfId="0" applyFont="1" applyFill="1" applyProtection="1">
      <protection hidden="1"/>
    </xf>
    <xf numFmtId="2" fontId="57" fillId="2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vertical="center"/>
    </xf>
    <xf numFmtId="2" fontId="58" fillId="17" borderId="2" xfId="0" applyNumberFormat="1" applyFont="1" applyFill="1" applyBorder="1" applyAlignment="1">
      <alignment horizontal="center" vertical="center"/>
    </xf>
    <xf numFmtId="0" fontId="75" fillId="17" borderId="2" xfId="0" applyFont="1" applyFill="1" applyBorder="1" applyAlignment="1">
      <alignment horizontal="center" vertical="center"/>
    </xf>
    <xf numFmtId="2" fontId="57" fillId="21" borderId="2" xfId="0" applyNumberFormat="1" applyFont="1" applyFill="1" applyBorder="1" applyAlignment="1">
      <alignment horizontal="center" vertical="center"/>
    </xf>
    <xf numFmtId="0" fontId="39" fillId="27" borderId="2" xfId="0" applyFont="1" applyFill="1" applyBorder="1" applyAlignment="1">
      <alignment horizontal="center" vertical="center"/>
    </xf>
    <xf numFmtId="0" fontId="37" fillId="27" borderId="2" xfId="0" applyFont="1" applyFill="1" applyBorder="1" applyAlignment="1">
      <alignment horizontal="center" vertical="center"/>
    </xf>
    <xf numFmtId="0" fontId="46" fillId="27" borderId="2" xfId="0" applyFont="1" applyFill="1" applyBorder="1" applyAlignment="1">
      <alignment horizontal="center" vertical="center"/>
    </xf>
    <xf numFmtId="2" fontId="45" fillId="27" borderId="2" xfId="0" applyNumberFormat="1" applyFont="1" applyFill="1" applyBorder="1" applyAlignment="1">
      <alignment horizontal="center" vertical="center"/>
    </xf>
    <xf numFmtId="49" fontId="56" fillId="0" borderId="78" xfId="0" applyNumberFormat="1" applyFont="1" applyFill="1" applyBorder="1" applyAlignment="1" applyProtection="1">
      <alignment horizontal="center" vertical="center"/>
      <protection hidden="1"/>
    </xf>
    <xf numFmtId="0" fontId="0" fillId="16" borderId="2" xfId="0" applyFill="1" applyBorder="1" applyAlignment="1">
      <alignment vertical="center"/>
    </xf>
    <xf numFmtId="0" fontId="0" fillId="0" borderId="29" xfId="0" applyFill="1" applyBorder="1"/>
    <xf numFmtId="2" fontId="59" fillId="29" borderId="2" xfId="0" applyNumberFormat="1" applyFont="1" applyFill="1" applyBorder="1" applyAlignment="1">
      <alignment horizontal="center" vertical="center"/>
    </xf>
    <xf numFmtId="0" fontId="60" fillId="29" borderId="2" xfId="0" applyFont="1" applyFill="1" applyBorder="1" applyAlignment="1">
      <alignment horizontal="center" vertical="center"/>
    </xf>
    <xf numFmtId="0" fontId="58" fillId="16" borderId="2" xfId="0" applyFont="1" applyFill="1" applyBorder="1" applyAlignment="1">
      <alignment horizontal="center" vertical="center"/>
    </xf>
    <xf numFmtId="0" fontId="77" fillId="16" borderId="26" xfId="0" applyFont="1" applyFill="1" applyBorder="1" applyAlignment="1">
      <alignment horizontal="center" wrapText="1"/>
    </xf>
    <xf numFmtId="0" fontId="29" fillId="0" borderId="63" xfId="0" applyFont="1" applyFill="1" applyBorder="1" applyAlignment="1" applyProtection="1">
      <alignment horizontal="center" vertical="center" wrapText="1"/>
      <protection hidden="1"/>
    </xf>
    <xf numFmtId="0" fontId="2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wrapText="1"/>
      <protection hidden="1"/>
    </xf>
    <xf numFmtId="0" fontId="0" fillId="0" borderId="2" xfId="0" applyBorder="1" applyAlignment="1" applyProtection="1">
      <protection hidden="1"/>
    </xf>
    <xf numFmtId="0" fontId="29" fillId="0" borderId="41" xfId="0" applyFont="1" applyFill="1" applyBorder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wrapText="1"/>
      <protection hidden="1"/>
    </xf>
    <xf numFmtId="0" fontId="56" fillId="0" borderId="64" xfId="0" applyFont="1" applyFill="1" applyBorder="1" applyAlignment="1" applyProtection="1">
      <alignment horizontal="center" vertical="center"/>
      <protection hidden="1"/>
    </xf>
    <xf numFmtId="0" fontId="56" fillId="0" borderId="34" xfId="0" applyFont="1" applyFill="1" applyBorder="1" applyAlignment="1" applyProtection="1">
      <alignment horizontal="center" vertical="center"/>
      <protection hidden="1"/>
    </xf>
    <xf numFmtId="0" fontId="56" fillId="0" borderId="34" xfId="0" applyFont="1" applyBorder="1" applyAlignment="1" applyProtection="1">
      <alignment vertical="center"/>
      <protection hidden="1"/>
    </xf>
    <xf numFmtId="0" fontId="0" fillId="0" borderId="34" xfId="0" applyBorder="1" applyAlignment="1" applyProtection="1">
      <protection hidden="1"/>
    </xf>
    <xf numFmtId="14" fontId="56" fillId="0" borderId="72" xfId="0" applyNumberFormat="1" applyFont="1" applyFill="1" applyBorder="1" applyAlignment="1" applyProtection="1">
      <alignment vertical="center"/>
      <protection locked="0"/>
    </xf>
    <xf numFmtId="0" fontId="56" fillId="0" borderId="72" xfId="0" applyFont="1" applyBorder="1" applyAlignment="1" applyProtection="1">
      <alignment vertical="center"/>
      <protection locked="0"/>
    </xf>
    <xf numFmtId="0" fontId="55" fillId="0" borderId="63" xfId="0" applyFont="1" applyFill="1" applyBorder="1" applyAlignment="1" applyProtection="1">
      <alignment horizontal="center" vertical="center"/>
      <protection hidden="1"/>
    </xf>
    <xf numFmtId="0" fontId="36" fillId="0" borderId="2" xfId="0" applyFont="1" applyFill="1" applyBorder="1" applyAlignment="1" applyProtection="1">
      <alignment horizontal="center" vertical="center"/>
      <protection hidden="1"/>
    </xf>
    <xf numFmtId="0" fontId="36" fillId="0" borderId="2" xfId="0" applyFont="1" applyBorder="1" applyAlignment="1" applyProtection="1">
      <alignment vertical="center"/>
      <protection hidden="1"/>
    </xf>
    <xf numFmtId="0" fontId="36" fillId="0" borderId="60" xfId="0" applyFont="1" applyBorder="1" applyAlignment="1" applyProtection="1">
      <alignment vertical="center"/>
      <protection hidden="1"/>
    </xf>
    <xf numFmtId="0" fontId="61" fillId="0" borderId="63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49" fillId="0" borderId="2" xfId="0" applyFont="1" applyBorder="1" applyAlignment="1"/>
    <xf numFmtId="0" fontId="49" fillId="0" borderId="60" xfId="0" applyFont="1" applyBorder="1" applyAlignment="1"/>
    <xf numFmtId="0" fontId="56" fillId="0" borderId="61" xfId="0" applyFont="1" applyFill="1" applyBorder="1" applyAlignment="1" applyProtection="1">
      <alignment horizontal="center" vertical="center" wrapText="1"/>
      <protection hidden="1"/>
    </xf>
    <xf numFmtId="0" fontId="56" fillId="0" borderId="29" xfId="0" applyFont="1" applyFill="1" applyBorder="1" applyAlignment="1" applyProtection="1">
      <alignment horizontal="center" vertical="center" wrapText="1"/>
      <protection hidden="1"/>
    </xf>
    <xf numFmtId="0" fontId="56" fillId="0" borderId="29" xfId="0" applyFont="1" applyBorder="1" applyAlignment="1" applyProtection="1">
      <alignment vertical="center" wrapText="1"/>
      <protection hidden="1"/>
    </xf>
    <xf numFmtId="0" fontId="56" fillId="0" borderId="62" xfId="0" applyFont="1" applyBorder="1" applyAlignment="1" applyProtection="1">
      <alignment vertical="center" wrapText="1"/>
      <protection hidden="1"/>
    </xf>
    <xf numFmtId="0" fontId="54" fillId="2" borderId="65" xfId="0" applyFont="1" applyFill="1" applyBorder="1" applyAlignment="1" applyProtection="1">
      <alignment horizontal="center" vertical="center" wrapText="1"/>
      <protection hidden="1"/>
    </xf>
    <xf numFmtId="0" fontId="54" fillId="2" borderId="66" xfId="0" applyFont="1" applyFill="1" applyBorder="1" applyAlignment="1" applyProtection="1">
      <protection hidden="1"/>
    </xf>
    <xf numFmtId="0" fontId="51" fillId="2" borderId="66" xfId="0" applyFont="1" applyFill="1" applyBorder="1" applyAlignment="1" applyProtection="1">
      <alignment horizontal="center" vertical="center" wrapText="1"/>
      <protection hidden="1"/>
    </xf>
    <xf numFmtId="0" fontId="52" fillId="2" borderId="66" xfId="0" applyFont="1" applyFill="1" applyBorder="1" applyAlignment="1" applyProtection="1">
      <protection hidden="1"/>
    </xf>
    <xf numFmtId="0" fontId="52" fillId="2" borderId="67" xfId="0" applyFont="1" applyFill="1" applyBorder="1" applyAlignment="1" applyProtection="1">
      <protection hidden="1"/>
    </xf>
    <xf numFmtId="0" fontId="53" fillId="2" borderId="68" xfId="0" applyFont="1" applyFill="1" applyBorder="1" applyAlignment="1" applyProtection="1">
      <alignment horizontal="center" vertical="center"/>
      <protection hidden="1"/>
    </xf>
    <xf numFmtId="0" fontId="53" fillId="2" borderId="69" xfId="0" applyFont="1" applyFill="1" applyBorder="1" applyAlignment="1" applyProtection="1">
      <alignment vertical="center"/>
      <protection hidden="1"/>
    </xf>
    <xf numFmtId="0" fontId="53" fillId="2" borderId="70" xfId="0" applyFont="1" applyFill="1" applyBorder="1" applyAlignment="1" applyProtection="1">
      <alignment vertical="center"/>
      <protection hidden="1"/>
    </xf>
    <xf numFmtId="0" fontId="53" fillId="2" borderId="61" xfId="0" applyFont="1" applyFill="1" applyBorder="1" applyAlignment="1" applyProtection="1">
      <alignment horizontal="center" vertical="center"/>
      <protection hidden="1"/>
    </xf>
    <xf numFmtId="0" fontId="29" fillId="2" borderId="29" xfId="0" applyFont="1" applyFill="1" applyBorder="1" applyAlignment="1" applyProtection="1">
      <alignment horizontal="center" vertical="center"/>
      <protection hidden="1"/>
    </xf>
    <xf numFmtId="0" fontId="29" fillId="2" borderId="62" xfId="0" applyFont="1" applyFill="1" applyBorder="1" applyAlignment="1" applyProtection="1">
      <alignment horizontal="center" vertical="center"/>
      <protection hidden="1"/>
    </xf>
    <xf numFmtId="49" fontId="66" fillId="23" borderId="12" xfId="0" applyNumberFormat="1" applyFont="1" applyFill="1" applyBorder="1" applyAlignment="1">
      <alignment horizontal="left" vertical="center" wrapText="1"/>
    </xf>
    <xf numFmtId="49" fontId="66" fillId="23" borderId="0" xfId="0" applyNumberFormat="1" applyFont="1" applyFill="1" applyBorder="1" applyAlignment="1">
      <alignment horizontal="left" vertical="center" wrapText="1"/>
    </xf>
    <xf numFmtId="49" fontId="66" fillId="23" borderId="13" xfId="0" applyNumberFormat="1" applyFont="1" applyFill="1" applyBorder="1" applyAlignment="1">
      <alignment horizontal="left" vertical="center" wrapText="1"/>
    </xf>
    <xf numFmtId="49" fontId="66" fillId="23" borderId="14" xfId="0" applyNumberFormat="1" applyFont="1" applyFill="1" applyBorder="1" applyAlignment="1">
      <alignment horizontal="left" vertical="center" wrapText="1"/>
    </xf>
    <xf numFmtId="49" fontId="66" fillId="23" borderId="15" xfId="0" applyNumberFormat="1" applyFont="1" applyFill="1" applyBorder="1" applyAlignment="1">
      <alignment horizontal="left" vertical="center" wrapText="1"/>
    </xf>
    <xf numFmtId="49" fontId="66" fillId="23" borderId="16" xfId="0" applyNumberFormat="1" applyFont="1" applyFill="1" applyBorder="1" applyAlignment="1">
      <alignment horizontal="left" vertical="center" wrapText="1"/>
    </xf>
    <xf numFmtId="0" fontId="63" fillId="19" borderId="77" xfId="0" applyFont="1" applyFill="1" applyBorder="1" applyAlignment="1">
      <alignment horizontal="center" vertical="center" wrapText="1"/>
    </xf>
    <xf numFmtId="0" fontId="64" fillId="19" borderId="77" xfId="0" applyFont="1" applyFill="1" applyBorder="1" applyAlignment="1"/>
    <xf numFmtId="0" fontId="65" fillId="19" borderId="77" xfId="0" applyFont="1" applyFill="1" applyBorder="1" applyAlignment="1">
      <alignment horizontal="center" vertical="center"/>
    </xf>
    <xf numFmtId="0" fontId="65" fillId="19" borderId="77" xfId="0" applyFont="1" applyFill="1" applyBorder="1" applyAlignment="1">
      <alignment vertical="center"/>
    </xf>
    <xf numFmtId="0" fontId="67" fillId="19" borderId="77" xfId="0" applyFont="1" applyFill="1" applyBorder="1" applyAlignment="1">
      <alignment horizontal="center" vertical="center" wrapText="1"/>
    </xf>
    <xf numFmtId="0" fontId="67" fillId="19" borderId="77" xfId="0" applyFont="1" applyFill="1" applyBorder="1" applyAlignment="1"/>
    <xf numFmtId="49" fontId="68" fillId="23" borderId="71" xfId="0" applyNumberFormat="1" applyFont="1" applyFill="1" applyBorder="1" applyAlignment="1">
      <alignment horizontal="left" vertical="center" wrapText="1"/>
    </xf>
    <xf numFmtId="49" fontId="68" fillId="23" borderId="44" xfId="0" applyNumberFormat="1" applyFont="1" applyFill="1" applyBorder="1" applyAlignment="1">
      <alignment horizontal="left" vertical="center" wrapText="1"/>
    </xf>
    <xf numFmtId="49" fontId="68" fillId="23" borderId="58" xfId="0" applyNumberFormat="1" applyFont="1" applyFill="1" applyBorder="1" applyAlignment="1">
      <alignment horizontal="left" vertical="center" wrapText="1"/>
    </xf>
    <xf numFmtId="0" fontId="30" fillId="15" borderId="3" xfId="0" applyFont="1" applyFill="1" applyBorder="1" applyAlignment="1">
      <alignment horizontal="center" vertical="center" wrapText="1"/>
    </xf>
    <xf numFmtId="0" fontId="30" fillId="15" borderId="26" xfId="0" applyFont="1" applyFill="1" applyBorder="1" applyAlignment="1">
      <alignment horizontal="center" vertical="center" wrapText="1"/>
    </xf>
    <xf numFmtId="0" fontId="30" fillId="16" borderId="3" xfId="0" applyFont="1" applyFill="1" applyBorder="1" applyAlignment="1">
      <alignment horizontal="center" vertical="center" wrapText="1"/>
    </xf>
    <xf numFmtId="0" fontId="30" fillId="16" borderId="26" xfId="0" applyFont="1" applyFill="1" applyBorder="1" applyAlignment="1">
      <alignment horizontal="center" vertical="center" wrapText="1"/>
    </xf>
    <xf numFmtId="0" fontId="30" fillId="15" borderId="32" xfId="0" applyFont="1" applyFill="1" applyBorder="1" applyAlignment="1">
      <alignment horizontal="center" vertical="center" wrapText="1"/>
    </xf>
    <xf numFmtId="0" fontId="30" fillId="15" borderId="31" xfId="0" applyFont="1" applyFill="1" applyBorder="1" applyAlignment="1">
      <alignment horizontal="center" vertical="center" wrapText="1"/>
    </xf>
    <xf numFmtId="0" fontId="30" fillId="15" borderId="36" xfId="0" applyFont="1" applyFill="1" applyBorder="1" applyAlignment="1">
      <alignment horizontal="center" vertical="center" wrapText="1"/>
    </xf>
    <xf numFmtId="0" fontId="30" fillId="15" borderId="27" xfId="0" applyFont="1" applyFill="1" applyBorder="1" applyAlignment="1">
      <alignment horizontal="center" vertical="center" wrapText="1"/>
    </xf>
    <xf numFmtId="0" fontId="30" fillId="16" borderId="32" xfId="0" applyFont="1" applyFill="1" applyBorder="1" applyAlignment="1">
      <alignment horizontal="center" vertical="center" wrapText="1"/>
    </xf>
    <xf numFmtId="0" fontId="30" fillId="16" borderId="31" xfId="0" applyFont="1" applyFill="1" applyBorder="1" applyAlignment="1">
      <alignment horizontal="center" vertical="center" wrapText="1"/>
    </xf>
    <xf numFmtId="0" fontId="30" fillId="16" borderId="36" xfId="0" applyFont="1" applyFill="1" applyBorder="1" applyAlignment="1">
      <alignment horizontal="center" vertical="center" wrapText="1"/>
    </xf>
    <xf numFmtId="0" fontId="30" fillId="16" borderId="27" xfId="0" applyFont="1" applyFill="1" applyBorder="1" applyAlignment="1">
      <alignment horizontal="center" vertical="center" wrapText="1"/>
    </xf>
    <xf numFmtId="0" fontId="71" fillId="19" borderId="41" xfId="0" applyFont="1" applyFill="1" applyBorder="1" applyAlignment="1">
      <alignment horizontal="center" vertical="center" wrapText="1"/>
    </xf>
    <xf numFmtId="0" fontId="70" fillId="19" borderId="29" xfId="0" applyFont="1" applyFill="1" applyBorder="1" applyAlignment="1"/>
    <xf numFmtId="0" fontId="0" fillId="0" borderId="25" xfId="0" applyBorder="1" applyAlignment="1"/>
    <xf numFmtId="0" fontId="30" fillId="23" borderId="3" xfId="0" applyFont="1" applyFill="1" applyBorder="1" applyAlignment="1">
      <alignment vertical="center"/>
    </xf>
    <xf numFmtId="0" fontId="30" fillId="23" borderId="1" xfId="0" applyFont="1" applyFill="1" applyBorder="1" applyAlignment="1">
      <alignment vertical="center"/>
    </xf>
    <xf numFmtId="0" fontId="0" fillId="23" borderId="26" xfId="0" applyFill="1" applyBorder="1" applyAlignment="1">
      <alignment vertical="center"/>
    </xf>
    <xf numFmtId="0" fontId="78" fillId="19" borderId="2" xfId="0" applyFont="1" applyFill="1" applyBorder="1" applyAlignment="1">
      <alignment horizontal="center" vertical="center" wrapText="1"/>
    </xf>
    <xf numFmtId="0" fontId="78" fillId="19" borderId="2" xfId="0" applyFont="1" applyFill="1" applyBorder="1" applyAlignment="1"/>
    <xf numFmtId="49" fontId="32" fillId="2" borderId="2" xfId="0" applyNumberFormat="1" applyFont="1" applyFill="1" applyBorder="1" applyAlignment="1">
      <alignment horizontal="center" vertical="center"/>
    </xf>
    <xf numFmtId="0" fontId="69" fillId="19" borderId="2" xfId="0" applyFont="1" applyFill="1" applyBorder="1" applyAlignment="1">
      <alignment horizontal="center" vertical="center"/>
    </xf>
    <xf numFmtId="0" fontId="71" fillId="19" borderId="2" xfId="0" applyFont="1" applyFill="1" applyBorder="1" applyAlignment="1">
      <alignment horizontal="center" vertical="center" wrapText="1"/>
    </xf>
    <xf numFmtId="0" fontId="77" fillId="16" borderId="32" xfId="0" applyFont="1" applyFill="1" applyBorder="1" applyAlignment="1">
      <alignment horizontal="center" vertical="center" wrapText="1"/>
    </xf>
    <xf numFmtId="0" fontId="77" fillId="16" borderId="31" xfId="0" applyFont="1" applyFill="1" applyBorder="1" applyAlignment="1">
      <alignment horizontal="center" vertical="center" wrapText="1"/>
    </xf>
    <xf numFmtId="0" fontId="47" fillId="16" borderId="41" xfId="0" applyFont="1" applyFill="1" applyBorder="1" applyAlignment="1">
      <alignment horizontal="center" vertical="center" wrapText="1"/>
    </xf>
    <xf numFmtId="0" fontId="47" fillId="16" borderId="25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30" fillId="6" borderId="26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6" xfId="0" applyFont="1" applyFill="1" applyBorder="1" applyAlignment="1">
      <alignment horizontal="center" vertical="center" wrapText="1"/>
    </xf>
    <xf numFmtId="49" fontId="32" fillId="2" borderId="32" xfId="0" applyNumberFormat="1" applyFont="1" applyFill="1" applyBorder="1" applyAlignment="1">
      <alignment horizontal="center" vertical="center"/>
    </xf>
    <xf numFmtId="49" fontId="32" fillId="2" borderId="11" xfId="0" applyNumberFormat="1" applyFont="1" applyFill="1" applyBorder="1" applyAlignment="1">
      <alignment horizontal="center" vertical="center"/>
    </xf>
    <xf numFmtId="49" fontId="32" fillId="2" borderId="31" xfId="0" applyNumberFormat="1" applyFont="1" applyFill="1" applyBorder="1" applyAlignment="1">
      <alignment horizontal="center" vertical="center"/>
    </xf>
    <xf numFmtId="0" fontId="46" fillId="22" borderId="41" xfId="0" applyFont="1" applyFill="1" applyBorder="1" applyAlignment="1">
      <alignment horizontal="center" vertical="center"/>
    </xf>
    <xf numFmtId="0" fontId="0" fillId="26" borderId="25" xfId="0" applyFill="1" applyBorder="1" applyAlignment="1">
      <alignment horizontal="center" vertical="center"/>
    </xf>
    <xf numFmtId="0" fontId="37" fillId="6" borderId="41" xfId="0" applyFont="1" applyFill="1" applyBorder="1" applyAlignment="1">
      <alignment horizontal="center" vertical="center"/>
    </xf>
    <xf numFmtId="0" fontId="37" fillId="6" borderId="29" xfId="0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0" fillId="23" borderId="2" xfId="0" applyFont="1" applyFill="1" applyBorder="1" applyAlignment="1">
      <alignment vertical="center"/>
    </xf>
    <xf numFmtId="0" fontId="0" fillId="23" borderId="2" xfId="0" applyFill="1" applyBorder="1" applyAlignment="1">
      <alignment vertical="center"/>
    </xf>
    <xf numFmtId="0" fontId="60" fillId="28" borderId="41" xfId="0" applyFont="1" applyFill="1" applyBorder="1" applyAlignment="1">
      <alignment horizontal="center" vertical="center"/>
    </xf>
    <xf numFmtId="0" fontId="76" fillId="15" borderId="25" xfId="0" applyFont="1" applyFill="1" applyBorder="1" applyAlignment="1">
      <alignment horizontal="center" vertical="center"/>
    </xf>
    <xf numFmtId="2" fontId="45" fillId="16" borderId="41" xfId="0" applyNumberFormat="1" applyFont="1" applyFill="1" applyBorder="1" applyAlignment="1">
      <alignment horizontal="center" vertical="center"/>
    </xf>
    <xf numFmtId="2" fontId="45" fillId="16" borderId="29" xfId="0" applyNumberFormat="1" applyFont="1" applyFill="1" applyBorder="1" applyAlignment="1">
      <alignment horizontal="center" vertical="center"/>
    </xf>
    <xf numFmtId="2" fontId="45" fillId="16" borderId="25" xfId="0" applyNumberFormat="1" applyFont="1" applyFill="1" applyBorder="1" applyAlignment="1">
      <alignment horizontal="center" vertical="center"/>
    </xf>
    <xf numFmtId="2" fontId="45" fillId="6" borderId="41" xfId="0" applyNumberFormat="1" applyFont="1" applyFill="1" applyBorder="1" applyAlignment="1">
      <alignment horizontal="center" vertical="center"/>
    </xf>
    <xf numFmtId="2" fontId="45" fillId="6" borderId="29" xfId="0" applyNumberFormat="1" applyFont="1" applyFill="1" applyBorder="1" applyAlignment="1">
      <alignment horizontal="center" vertical="center"/>
    </xf>
    <xf numFmtId="2" fontId="45" fillId="6" borderId="25" xfId="0" applyNumberFormat="1" applyFont="1" applyFill="1" applyBorder="1" applyAlignment="1">
      <alignment horizontal="center" vertical="center"/>
    </xf>
    <xf numFmtId="0" fontId="47" fillId="15" borderId="41" xfId="0" applyFont="1" applyFill="1" applyBorder="1" applyAlignment="1">
      <alignment horizontal="center" vertical="center" wrapText="1"/>
    </xf>
    <xf numFmtId="0" fontId="47" fillId="15" borderId="25" xfId="0" applyFont="1" applyFill="1" applyBorder="1" applyAlignment="1">
      <alignment horizontal="center" vertical="center" wrapText="1"/>
    </xf>
    <xf numFmtId="0" fontId="30" fillId="15" borderId="41" xfId="0" applyFont="1" applyFill="1" applyBorder="1" applyAlignment="1">
      <alignment horizontal="center" vertical="center" wrapText="1"/>
    </xf>
    <xf numFmtId="0" fontId="30" fillId="15" borderId="29" xfId="0" applyFont="1" applyFill="1" applyBorder="1" applyAlignment="1">
      <alignment horizontal="center" vertical="center" wrapText="1"/>
    </xf>
    <xf numFmtId="0" fontId="30" fillId="15" borderId="25" xfId="0" applyFont="1" applyFill="1" applyBorder="1" applyAlignment="1">
      <alignment horizontal="center" vertical="center" wrapText="1"/>
    </xf>
    <xf numFmtId="0" fontId="47" fillId="15" borderId="29" xfId="0" applyFont="1" applyFill="1" applyBorder="1" applyAlignment="1">
      <alignment horizontal="center" vertical="center" wrapText="1"/>
    </xf>
    <xf numFmtId="2" fontId="31" fillId="21" borderId="41" xfId="0" applyNumberFormat="1" applyFont="1" applyFill="1" applyBorder="1" applyAlignment="1">
      <alignment horizontal="center" vertical="center"/>
    </xf>
    <xf numFmtId="0" fontId="4" fillId="24" borderId="25" xfId="0" applyFont="1" applyFill="1" applyBorder="1" applyAlignment="1">
      <alignment horizontal="center" vertical="center"/>
    </xf>
    <xf numFmtId="0" fontId="30" fillId="16" borderId="41" xfId="0" applyFont="1" applyFill="1" applyBorder="1" applyAlignment="1">
      <alignment horizontal="center" vertical="center" wrapText="1"/>
    </xf>
    <xf numFmtId="0" fontId="30" fillId="16" borderId="29" xfId="0" applyFont="1" applyFill="1" applyBorder="1" applyAlignment="1">
      <alignment horizontal="center" vertical="center" wrapText="1"/>
    </xf>
    <xf numFmtId="0" fontId="30" fillId="16" borderId="25" xfId="0" applyFont="1" applyFill="1" applyBorder="1" applyAlignment="1">
      <alignment horizontal="center" vertical="center" wrapText="1"/>
    </xf>
    <xf numFmtId="2" fontId="31" fillId="20" borderId="41" xfId="0" applyNumberFormat="1" applyFont="1" applyFill="1" applyBorder="1" applyAlignment="1">
      <alignment horizontal="center" vertical="center"/>
    </xf>
    <xf numFmtId="0" fontId="0" fillId="24" borderId="29" xfId="0" applyFill="1" applyBorder="1" applyAlignment="1">
      <alignment horizontal="center" vertical="center"/>
    </xf>
    <xf numFmtId="0" fontId="0" fillId="24" borderId="25" xfId="0" applyFill="1" applyBorder="1" applyAlignment="1">
      <alignment horizontal="center" vertical="center"/>
    </xf>
    <xf numFmtId="0" fontId="72" fillId="19" borderId="2" xfId="0" applyFont="1" applyFill="1" applyBorder="1" applyAlignment="1">
      <alignment horizontal="center" vertical="center" wrapText="1"/>
    </xf>
    <xf numFmtId="0" fontId="73" fillId="19" borderId="2" xfId="0" applyFont="1" applyFill="1" applyBorder="1" applyAlignment="1"/>
    <xf numFmtId="0" fontId="70" fillId="19" borderId="2" xfId="0" applyFont="1" applyFill="1" applyBorder="1" applyAlignment="1"/>
    <xf numFmtId="0" fontId="69" fillId="19" borderId="2" xfId="0" applyFont="1" applyFill="1" applyBorder="1" applyAlignment="1">
      <alignment vertical="center"/>
    </xf>
    <xf numFmtId="0" fontId="47" fillId="17" borderId="41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39" fillId="22" borderId="41" xfId="0" applyFont="1" applyFill="1" applyBorder="1" applyAlignment="1">
      <alignment horizontal="center" vertical="center"/>
    </xf>
    <xf numFmtId="0" fontId="0" fillId="26" borderId="29" xfId="0" applyFill="1" applyBorder="1" applyAlignment="1">
      <alignment horizontal="center" vertical="center"/>
    </xf>
    <xf numFmtId="0" fontId="0" fillId="0" borderId="29" xfId="0" applyBorder="1" applyAlignment="1"/>
    <xf numFmtId="0" fontId="47" fillId="17" borderId="25" xfId="0" applyFont="1" applyFill="1" applyBorder="1" applyAlignment="1">
      <alignment horizontal="center" vertical="center" wrapText="1"/>
    </xf>
    <xf numFmtId="0" fontId="60" fillId="25" borderId="41" xfId="0" applyFont="1" applyFill="1" applyBorder="1" applyAlignment="1">
      <alignment horizontal="center" vertical="center"/>
    </xf>
    <xf numFmtId="0" fontId="74" fillId="16" borderId="25" xfId="0" applyFont="1" applyFill="1" applyBorder="1" applyAlignment="1">
      <alignment horizontal="center" vertical="center"/>
    </xf>
    <xf numFmtId="0" fontId="59" fillId="25" borderId="41" xfId="0" applyFont="1" applyFill="1" applyBorder="1" applyAlignment="1">
      <alignment horizontal="center" vertical="center"/>
    </xf>
    <xf numFmtId="0" fontId="71" fillId="19" borderId="25" xfId="0" applyFont="1" applyFill="1" applyBorder="1" applyAlignment="1">
      <alignment horizontal="center" vertical="center" wrapText="1"/>
    </xf>
    <xf numFmtId="0" fontId="69" fillId="19" borderId="41" xfId="0" applyFont="1" applyFill="1" applyBorder="1" applyAlignment="1">
      <alignment horizontal="center" vertical="center"/>
    </xf>
    <xf numFmtId="0" fontId="69" fillId="19" borderId="29" xfId="0" applyFont="1" applyFill="1" applyBorder="1" applyAlignment="1">
      <alignment vertical="center"/>
    </xf>
    <xf numFmtId="0" fontId="45" fillId="6" borderId="41" xfId="0" applyFont="1" applyFill="1" applyBorder="1" applyAlignment="1">
      <alignment horizontal="center" vertical="center"/>
    </xf>
    <xf numFmtId="0" fontId="45" fillId="6" borderId="29" xfId="0" applyFont="1" applyFill="1" applyBorder="1" applyAlignment="1">
      <alignment horizontal="center" vertical="center"/>
    </xf>
    <xf numFmtId="0" fontId="45" fillId="6" borderId="25" xfId="0" applyFont="1" applyFill="1" applyBorder="1" applyAlignment="1">
      <alignment horizontal="center" vertical="center"/>
    </xf>
    <xf numFmtId="0" fontId="4" fillId="16" borderId="25" xfId="0" applyFont="1" applyFill="1" applyBorder="1" applyAlignment="1">
      <alignment horizontal="center" vertical="center" wrapText="1"/>
    </xf>
    <xf numFmtId="0" fontId="4" fillId="15" borderId="25" xfId="0" applyFont="1" applyFill="1" applyBorder="1" applyAlignment="1">
      <alignment horizontal="center" vertical="center" wrapText="1"/>
    </xf>
    <xf numFmtId="0" fontId="60" fillId="16" borderId="41" xfId="0" applyFont="1" applyFill="1" applyBorder="1" applyAlignment="1" applyProtection="1">
      <alignment horizontal="center" vertical="center" wrapText="1"/>
      <protection hidden="1"/>
    </xf>
    <xf numFmtId="0" fontId="76" fillId="16" borderId="2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 applyProtection="1">
      <alignment vertical="center"/>
    </xf>
    <xf numFmtId="0" fontId="8" fillId="7" borderId="0" xfId="0" applyFont="1" applyFill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/>
    </xf>
    <xf numFmtId="0" fontId="0" fillId="0" borderId="52" xfId="0" applyBorder="1" applyAlignment="1"/>
    <xf numFmtId="0" fontId="0" fillId="0" borderId="52" xfId="0" applyBorder="1" applyAlignment="1" applyProtection="1"/>
    <xf numFmtId="0" fontId="0" fillId="0" borderId="3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7" fillId="13" borderId="0" xfId="0" applyFont="1" applyFill="1" applyBorder="1" applyAlignment="1" applyProtection="1">
      <alignment horizontal="left"/>
    </xf>
    <xf numFmtId="0" fontId="7" fillId="13" borderId="0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9" fontId="2" fillId="0" borderId="0" xfId="0" applyNumberFormat="1" applyFont="1" applyFill="1" applyBorder="1" applyAlignment="1" applyProtection="1">
      <alignment horizontal="center"/>
      <protection locked="0"/>
    </xf>
    <xf numFmtId="169" fontId="4" fillId="0" borderId="0" xfId="0" applyNumberFormat="1" applyFont="1" applyAlignment="1" applyProtection="1">
      <alignment horizont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2" fillId="0" borderId="0" xfId="0" applyFont="1" applyFill="1" applyBorder="1" applyAlignment="1" applyProtection="1">
      <alignment horizontal="center" vertical="center"/>
    </xf>
    <xf numFmtId="0" fontId="6" fillId="0" borderId="52" xfId="0" applyFont="1" applyFill="1" applyBorder="1" applyAlignment="1" applyProtection="1">
      <alignment horizontal="center"/>
    </xf>
    <xf numFmtId="0" fontId="0" fillId="0" borderId="52" xfId="0" applyFill="1" applyBorder="1" applyAlignment="1"/>
    <xf numFmtId="0" fontId="0" fillId="0" borderId="52" xfId="0" applyFill="1" applyBorder="1" applyAlignment="1" applyProtection="1"/>
    <xf numFmtId="0" fontId="0" fillId="0" borderId="3" xfId="0" applyFill="1" applyBorder="1" applyAlignment="1" applyProtection="1">
      <alignment horizontal="center"/>
      <protection locked="0"/>
    </xf>
    <xf numFmtId="0" fontId="0" fillId="0" borderId="72" xfId="0" applyFill="1" applyBorder="1" applyAlignment="1" applyProtection="1">
      <alignment horizontal="center"/>
      <protection locked="0"/>
    </xf>
    <xf numFmtId="0" fontId="18" fillId="0" borderId="30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3" fontId="18" fillId="0" borderId="73" xfId="0" applyNumberFormat="1" applyFont="1" applyFill="1" applyBorder="1" applyAlignment="1">
      <alignment horizontal="center" vertical="top" wrapText="1"/>
    </xf>
    <xf numFmtId="3" fontId="18" fillId="0" borderId="74" xfId="0" applyNumberFormat="1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Fill="1" applyBorder="1" applyAlignment="1" applyProtection="1">
      <alignment vertical="center"/>
    </xf>
    <xf numFmtId="2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/>
    <xf numFmtId="0" fontId="2" fillId="0" borderId="2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/>
    </xf>
    <xf numFmtId="0" fontId="0" fillId="0" borderId="72" xfId="0" applyFill="1" applyBorder="1" applyAlignment="1" applyProtection="1">
      <alignment horizontal="center" vertical="center"/>
      <protection locked="0"/>
    </xf>
    <xf numFmtId="3" fontId="18" fillId="0" borderId="3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3" fontId="18" fillId="0" borderId="26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26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26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/>
    <xf numFmtId="0" fontId="18" fillId="6" borderId="2" xfId="0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center" vertical="top" wrapText="1"/>
    </xf>
    <xf numFmtId="3" fontId="18" fillId="6" borderId="2" xfId="0" applyNumberFormat="1" applyFont="1" applyFill="1" applyBorder="1" applyAlignment="1">
      <alignment horizontal="center" vertical="top" wrapText="1"/>
    </xf>
    <xf numFmtId="0" fontId="17" fillId="0" borderId="75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 wrapText="1"/>
    </xf>
    <xf numFmtId="0" fontId="18" fillId="0" borderId="75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top" wrapText="1"/>
    </xf>
    <xf numFmtId="3" fontId="18" fillId="0" borderId="75" xfId="0" applyNumberFormat="1" applyFont="1" applyBorder="1" applyAlignment="1">
      <alignment horizontal="center" vertical="top" wrapText="1"/>
    </xf>
    <xf numFmtId="3" fontId="18" fillId="0" borderId="18" xfId="0" applyNumberFormat="1" applyFont="1" applyBorder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26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top" wrapText="1"/>
    </xf>
    <xf numFmtId="3" fontId="18" fillId="0" borderId="2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3" fontId="18" fillId="0" borderId="2" xfId="0" applyNumberFormat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3" fontId="18" fillId="4" borderId="2" xfId="0" applyNumberFormat="1" applyFont="1" applyFill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0" fontId="6" fillId="7" borderId="52" xfId="0" applyFont="1" applyFill="1" applyBorder="1" applyAlignment="1" applyProtection="1">
      <alignment horizontal="center"/>
    </xf>
    <xf numFmtId="0" fontId="0" fillId="7" borderId="52" xfId="0" applyFill="1" applyBorder="1" applyAlignment="1"/>
    <xf numFmtId="0" fontId="0" fillId="7" borderId="52" xfId="0" applyFill="1" applyBorder="1" applyAlignment="1" applyProtection="1"/>
    <xf numFmtId="0" fontId="18" fillId="7" borderId="75" xfId="0" applyFont="1" applyFill="1" applyBorder="1" applyAlignment="1">
      <alignment horizontal="center" vertical="top" wrapText="1"/>
    </xf>
    <xf numFmtId="0" fontId="18" fillId="7" borderId="30" xfId="0" applyFont="1" applyFill="1" applyBorder="1" applyAlignment="1">
      <alignment horizontal="center" vertical="top" wrapText="1"/>
    </xf>
    <xf numFmtId="0" fontId="18" fillId="7" borderId="18" xfId="0" applyFont="1" applyFill="1" applyBorder="1" applyAlignment="1">
      <alignment horizontal="center" vertical="top" wrapText="1"/>
    </xf>
    <xf numFmtId="0" fontId="18" fillId="0" borderId="30" xfId="0" applyFont="1" applyBorder="1" applyAlignment="1">
      <alignment horizontal="center" vertical="top" wrapText="1"/>
    </xf>
    <xf numFmtId="0" fontId="18" fillId="0" borderId="76" xfId="0" applyFont="1" applyBorder="1" applyAlignment="1">
      <alignment horizontal="center" vertical="top" wrapText="1"/>
    </xf>
    <xf numFmtId="0" fontId="18" fillId="0" borderId="73" xfId="0" applyFont="1" applyBorder="1" applyAlignment="1">
      <alignment horizontal="center" vertical="top" wrapText="1"/>
    </xf>
    <xf numFmtId="0" fontId="18" fillId="0" borderId="74" xfId="0" applyFont="1" applyBorder="1" applyAlignment="1">
      <alignment horizontal="center" vertical="top" wrapText="1"/>
    </xf>
    <xf numFmtId="0" fontId="0" fillId="7" borderId="46" xfId="0" applyFill="1" applyBorder="1" applyAlignment="1" applyProtection="1">
      <alignment horizontal="center" vertical="center"/>
      <protection locked="0"/>
    </xf>
    <xf numFmtId="0" fontId="0" fillId="7" borderId="26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8" fillId="0" borderId="75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3" fontId="18" fillId="0" borderId="76" xfId="0" applyNumberFormat="1" applyFont="1" applyBorder="1" applyAlignment="1">
      <alignment horizontal="center" vertical="center" wrapText="1"/>
    </xf>
    <xf numFmtId="3" fontId="18" fillId="0" borderId="73" xfId="0" applyNumberFormat="1" applyFont="1" applyBorder="1" applyAlignment="1">
      <alignment horizontal="center" vertical="center" wrapText="1"/>
    </xf>
    <xf numFmtId="3" fontId="18" fillId="0" borderId="74" xfId="0" applyNumberFormat="1" applyFont="1" applyBorder="1" applyAlignment="1">
      <alignment horizontal="center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26" xfId="0" applyFont="1" applyFill="1" applyBorder="1" applyAlignment="1" applyProtection="1">
      <alignment horizontal="left" vertical="center"/>
    </xf>
    <xf numFmtId="0" fontId="0" fillId="0" borderId="26" xfId="0" applyBorder="1" applyAlignment="1">
      <alignment vertical="center"/>
    </xf>
    <xf numFmtId="0" fontId="7" fillId="3" borderId="0" xfId="0" applyFont="1" applyFill="1" applyBorder="1" applyAlignment="1" applyProtection="1">
      <alignment horizontal="left"/>
    </xf>
    <xf numFmtId="0" fontId="6" fillId="3" borderId="52" xfId="0" applyFont="1" applyFill="1" applyBorder="1" applyAlignment="1" applyProtection="1">
      <alignment horizontal="center"/>
    </xf>
    <xf numFmtId="169" fontId="2" fillId="3" borderId="0" xfId="0" applyNumberFormat="1" applyFont="1" applyFill="1" applyBorder="1" applyAlignment="1" applyProtection="1">
      <alignment horizontal="center"/>
      <protection locked="0"/>
    </xf>
    <xf numFmtId="169" fontId="4" fillId="3" borderId="0" xfId="0" applyNumberFormat="1" applyFont="1" applyFill="1" applyAlignment="1" applyProtection="1">
      <alignment horizontal="center"/>
      <protection locked="0"/>
    </xf>
    <xf numFmtId="0" fontId="0" fillId="3" borderId="52" xfId="0" applyFill="1" applyBorder="1" applyAlignment="1" applyProtection="1"/>
    <xf numFmtId="14" fontId="16" fillId="3" borderId="0" xfId="0" applyNumberFormat="1" applyFont="1" applyFill="1" applyAlignment="1" applyProtection="1"/>
    <xf numFmtId="0" fontId="0" fillId="3" borderId="0" xfId="0" applyFill="1" applyAlignment="1"/>
    <xf numFmtId="0" fontId="7" fillId="3" borderId="0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52" xfId="0" applyFill="1" applyBorder="1" applyAlignment="1"/>
    <xf numFmtId="0" fontId="8" fillId="3" borderId="0" xfId="0" applyFont="1" applyFill="1" applyAlignment="1" applyProtection="1">
      <alignment horizontal="center" vertical="center"/>
      <protection locked="0"/>
    </xf>
    <xf numFmtId="14" fontId="4" fillId="3" borderId="0" xfId="0" applyNumberFormat="1" applyFont="1" applyFill="1" applyAlignment="1" applyProtection="1"/>
    <xf numFmtId="0" fontId="4" fillId="3" borderId="0" xfId="0" applyFont="1" applyFill="1" applyAlignment="1"/>
    <xf numFmtId="0" fontId="6" fillId="3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left"/>
    </xf>
    <xf numFmtId="0" fontId="6" fillId="3" borderId="52" xfId="0" applyFont="1" applyFill="1" applyBorder="1" applyAlignment="1">
      <alignment horizontal="center"/>
    </xf>
    <xf numFmtId="0" fontId="0" fillId="3" borderId="0" xfId="0" applyFill="1" applyBorder="1" applyAlignment="1"/>
    <xf numFmtId="1" fontId="2" fillId="3" borderId="71" xfId="0" applyNumberFormat="1" applyFont="1" applyFill="1" applyBorder="1" applyAlignment="1">
      <alignment horizontal="center"/>
    </xf>
    <xf numFmtId="0" fontId="2" fillId="3" borderId="44" xfId="0" applyFont="1" applyFill="1" applyBorder="1" applyAlignment="1"/>
    <xf numFmtId="0" fontId="2" fillId="3" borderId="58" xfId="0" applyFont="1" applyFill="1" applyBorder="1" applyAlignment="1"/>
    <xf numFmtId="1" fontId="10" fillId="3" borderId="71" xfId="0" applyNumberFormat="1" applyFont="1" applyFill="1" applyBorder="1" applyAlignment="1">
      <alignment horizontal="center"/>
    </xf>
    <xf numFmtId="0" fontId="10" fillId="3" borderId="44" xfId="0" applyFont="1" applyFill="1" applyBorder="1" applyAlignment="1"/>
    <xf numFmtId="0" fontId="10" fillId="3" borderId="58" xfId="0" applyFont="1" applyFill="1" applyBorder="1" applyAlignment="1"/>
    <xf numFmtId="0" fontId="6" fillId="3" borderId="0" xfId="0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5" borderId="3" xfId="0" applyFont="1" applyFill="1" applyBorder="1" applyAlignment="1">
      <alignment horizontal="center"/>
    </xf>
    <xf numFmtId="0" fontId="0" fillId="0" borderId="1" xfId="0" applyBorder="1" applyAlignment="1"/>
    <xf numFmtId="0" fontId="2" fillId="0" borderId="3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2" fontId="0" fillId="0" borderId="3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2" fillId="0" borderId="26" xfId="0" applyFont="1" applyBorder="1" applyAlignment="1">
      <alignment vertical="center" wrapText="1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9" xfId="0" applyBorder="1" applyAlignment="1"/>
    <xf numFmtId="0" fontId="0" fillId="0" borderId="56" xfId="0" applyBorder="1" applyAlignment="1"/>
    <xf numFmtId="0" fontId="0" fillId="0" borderId="40" xfId="0" applyBorder="1" applyAlignment="1"/>
    <xf numFmtId="0" fontId="2" fillId="0" borderId="15" xfId="0" applyFont="1" applyBorder="1" applyAlignment="1">
      <alignment horizontal="center"/>
    </xf>
    <xf numFmtId="0" fontId="0" fillId="0" borderId="13" xfId="0" applyBorder="1" applyAlignment="1">
      <alignment vertical="center"/>
    </xf>
    <xf numFmtId="0" fontId="21" fillId="0" borderId="40" xfId="0" applyFont="1" applyBorder="1" applyAlignment="1">
      <alignment horizontal="center" vertical="top" wrapText="1"/>
    </xf>
    <xf numFmtId="0" fontId="0" fillId="0" borderId="59" xfId="0" applyBorder="1" applyAlignment="1">
      <alignment horizontal="center" vertical="top" wrapText="1"/>
    </xf>
    <xf numFmtId="0" fontId="0" fillId="0" borderId="56" xfId="0" applyBorder="1" applyAlignment="1">
      <alignment horizontal="center" vertical="top" wrapText="1"/>
    </xf>
    <xf numFmtId="0" fontId="0" fillId="8" borderId="13" xfId="0" applyFill="1" applyBorder="1" applyAlignment="1">
      <alignment vertical="center"/>
    </xf>
    <xf numFmtId="0" fontId="21" fillId="0" borderId="59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CCFFCC"/>
      <color rgb="FFCCFFFF"/>
      <color rgb="FFCCECFF"/>
      <color rgb="FF99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692912"/>
        <c:axId val="336694088"/>
      </c:scatterChart>
      <c:valAx>
        <c:axId val="33669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36694088"/>
        <c:crosses val="autoZero"/>
        <c:crossBetween val="midCat"/>
      </c:valAx>
      <c:valAx>
        <c:axId val="336694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3669291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05616"/>
        <c:axId val="342798560"/>
      </c:scatterChart>
      <c:valAx>
        <c:axId val="34280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798560"/>
        <c:crosses val="autoZero"/>
        <c:crossBetween val="midCat"/>
      </c:valAx>
      <c:valAx>
        <c:axId val="342798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056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06400"/>
        <c:axId val="342807576"/>
      </c:scatterChart>
      <c:valAx>
        <c:axId val="3428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07576"/>
        <c:crosses val="autoZero"/>
        <c:crossBetween val="midCat"/>
      </c:valAx>
      <c:valAx>
        <c:axId val="342807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064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08360"/>
        <c:axId val="342812672"/>
      </c:scatterChart>
      <c:valAx>
        <c:axId val="34280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12672"/>
        <c:crosses val="autoZero"/>
        <c:crossBetween val="midCat"/>
      </c:valAx>
      <c:valAx>
        <c:axId val="34281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083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11496"/>
        <c:axId val="342814240"/>
      </c:scatterChart>
      <c:valAx>
        <c:axId val="34281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14240"/>
        <c:crosses val="autoZero"/>
        <c:crossBetween val="midCat"/>
      </c:valAx>
      <c:valAx>
        <c:axId val="34281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114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12280"/>
        <c:axId val="342813064"/>
      </c:scatterChart>
      <c:valAx>
        <c:axId val="342812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13064"/>
        <c:crosses val="autoZero"/>
        <c:crossBetween val="midCat"/>
      </c:valAx>
      <c:valAx>
        <c:axId val="342813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1228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13848"/>
        <c:axId val="345400488"/>
      </c:scatterChart>
      <c:valAx>
        <c:axId val="342813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400488"/>
        <c:crosses val="autoZero"/>
        <c:crossBetween val="midCat"/>
      </c:valAx>
      <c:valAx>
        <c:axId val="345400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138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395392"/>
        <c:axId val="345401664"/>
      </c:scatterChart>
      <c:valAx>
        <c:axId val="3453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401664"/>
        <c:crosses val="autoZero"/>
        <c:crossBetween val="midCat"/>
      </c:valAx>
      <c:valAx>
        <c:axId val="345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3953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397352"/>
        <c:axId val="345392256"/>
      </c:scatterChart>
      <c:valAx>
        <c:axId val="345397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392256"/>
        <c:crosses val="autoZero"/>
        <c:crossBetween val="midCat"/>
      </c:valAx>
      <c:valAx>
        <c:axId val="34539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3973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395000"/>
        <c:axId val="345393432"/>
      </c:scatterChart>
      <c:valAx>
        <c:axId val="345395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393432"/>
        <c:crosses val="autoZero"/>
        <c:crossBetween val="midCat"/>
      </c:valAx>
      <c:valAx>
        <c:axId val="345393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3950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394216"/>
        <c:axId val="345402056"/>
      </c:scatterChart>
      <c:valAx>
        <c:axId val="34539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402056"/>
        <c:crosses val="autoZero"/>
        <c:crossBetween val="midCat"/>
      </c:valAx>
      <c:valAx>
        <c:axId val="345402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3942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04832"/>
        <c:axId val="342799736"/>
      </c:scatterChart>
      <c:valAx>
        <c:axId val="34280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799736"/>
        <c:crosses val="autoZero"/>
        <c:crossBetween val="midCat"/>
      </c:valAx>
      <c:valAx>
        <c:axId val="342799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048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400880"/>
        <c:axId val="345394608"/>
      </c:scatterChart>
      <c:valAx>
        <c:axId val="3454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394608"/>
        <c:crosses val="autoZero"/>
        <c:crossBetween val="midCat"/>
      </c:valAx>
      <c:valAx>
        <c:axId val="34539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40088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399704"/>
        <c:axId val="345396568"/>
      </c:scatterChart>
      <c:valAx>
        <c:axId val="345399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396568"/>
        <c:crosses val="autoZero"/>
        <c:crossBetween val="midCat"/>
      </c:valAx>
      <c:valAx>
        <c:axId val="345396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3997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398528"/>
        <c:axId val="345396176"/>
      </c:scatterChart>
      <c:valAx>
        <c:axId val="34539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396176"/>
        <c:crosses val="autoZero"/>
        <c:crossBetween val="midCat"/>
      </c:valAx>
      <c:valAx>
        <c:axId val="345396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3985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390688"/>
        <c:axId val="345398136"/>
      </c:scatterChart>
      <c:valAx>
        <c:axId val="34539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398136"/>
        <c:crosses val="autoZero"/>
        <c:crossBetween val="midCat"/>
      </c:valAx>
      <c:valAx>
        <c:axId val="345398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3906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398920"/>
        <c:axId val="345399312"/>
      </c:scatterChart>
      <c:valAx>
        <c:axId val="345398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399312"/>
        <c:crosses val="autoZero"/>
        <c:crossBetween val="midCat"/>
      </c:valAx>
      <c:valAx>
        <c:axId val="34539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3989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391472"/>
        <c:axId val="345401272"/>
      </c:scatterChart>
      <c:valAx>
        <c:axId val="34539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401272"/>
        <c:crosses val="autoZero"/>
        <c:crossBetween val="midCat"/>
      </c:valAx>
      <c:valAx>
        <c:axId val="345401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3914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404016"/>
        <c:axId val="345402840"/>
      </c:scatterChart>
      <c:valAx>
        <c:axId val="34540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402840"/>
        <c:crosses val="autoZero"/>
        <c:crossBetween val="midCat"/>
      </c:valAx>
      <c:valAx>
        <c:axId val="345402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4040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405584"/>
        <c:axId val="345404408"/>
      </c:scatterChart>
      <c:valAx>
        <c:axId val="34540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404408"/>
        <c:crosses val="autoZero"/>
        <c:crossBetween val="midCat"/>
      </c:valAx>
      <c:valAx>
        <c:axId val="345404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4055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405192"/>
        <c:axId val="347109968"/>
      </c:scatterChart>
      <c:valAx>
        <c:axId val="345405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09968"/>
        <c:crosses val="autoZero"/>
        <c:crossBetween val="midCat"/>
      </c:valAx>
      <c:valAx>
        <c:axId val="34710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54051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108008"/>
        <c:axId val="347108400"/>
      </c:scatterChart>
      <c:valAx>
        <c:axId val="347108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08400"/>
        <c:crosses val="autoZero"/>
        <c:crossBetween val="midCat"/>
      </c:valAx>
      <c:valAx>
        <c:axId val="34710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08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09928"/>
        <c:axId val="342798952"/>
      </c:scatterChart>
      <c:valAx>
        <c:axId val="342809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798952"/>
        <c:crosses val="autoZero"/>
        <c:crossBetween val="midCat"/>
      </c:valAx>
      <c:valAx>
        <c:axId val="342798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09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109576"/>
        <c:axId val="347115064"/>
      </c:scatterChart>
      <c:valAx>
        <c:axId val="347109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15064"/>
        <c:crosses val="autoZero"/>
        <c:crossBetween val="midCat"/>
      </c:valAx>
      <c:valAx>
        <c:axId val="347115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0957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110360"/>
        <c:axId val="347111144"/>
      </c:scatterChart>
      <c:valAx>
        <c:axId val="347110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11144"/>
        <c:crosses val="autoZero"/>
        <c:crossBetween val="midCat"/>
      </c:valAx>
      <c:valAx>
        <c:axId val="347111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103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111536"/>
        <c:axId val="347111928"/>
      </c:scatterChart>
      <c:valAx>
        <c:axId val="34711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11928"/>
        <c:crosses val="autoZero"/>
        <c:crossBetween val="midCat"/>
      </c:valAx>
      <c:valAx>
        <c:axId val="347111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1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112320"/>
        <c:axId val="347113104"/>
      </c:scatterChart>
      <c:valAx>
        <c:axId val="34711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13104"/>
        <c:crosses val="autoZero"/>
        <c:crossBetween val="midCat"/>
      </c:valAx>
      <c:valAx>
        <c:axId val="347113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123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114280"/>
        <c:axId val="347114672"/>
      </c:scatterChart>
      <c:valAx>
        <c:axId val="347114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14672"/>
        <c:crosses val="autoZero"/>
        <c:crossBetween val="midCat"/>
      </c:valAx>
      <c:valAx>
        <c:axId val="347114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1428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088016"/>
        <c:axId val="347085272"/>
      </c:scatterChart>
      <c:valAx>
        <c:axId val="34708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85272"/>
        <c:crosses val="autoZero"/>
        <c:crossBetween val="midCat"/>
      </c:valAx>
      <c:valAx>
        <c:axId val="347085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880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090368"/>
        <c:axId val="347083704"/>
      </c:scatterChart>
      <c:valAx>
        <c:axId val="34709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83704"/>
        <c:crosses val="autoZero"/>
        <c:crossBetween val="midCat"/>
      </c:valAx>
      <c:valAx>
        <c:axId val="347083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036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091936"/>
        <c:axId val="347084096"/>
      </c:scatterChart>
      <c:valAx>
        <c:axId val="3470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84096"/>
        <c:crosses val="autoZero"/>
        <c:crossBetween val="midCat"/>
      </c:valAx>
      <c:valAx>
        <c:axId val="3470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19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089976"/>
        <c:axId val="347086056"/>
      </c:scatterChart>
      <c:valAx>
        <c:axId val="347089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86056"/>
        <c:crosses val="autoZero"/>
        <c:crossBetween val="midCat"/>
      </c:valAx>
      <c:valAx>
        <c:axId val="347086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8997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092328"/>
        <c:axId val="347084488"/>
      </c:scatterChart>
      <c:valAx>
        <c:axId val="347092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84488"/>
        <c:crosses val="autoZero"/>
        <c:crossBetween val="midCat"/>
      </c:valAx>
      <c:valAx>
        <c:axId val="347084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23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799344"/>
        <c:axId val="342800520"/>
      </c:scatterChart>
      <c:valAx>
        <c:axId val="34279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00520"/>
        <c:crosses val="autoZero"/>
        <c:crossBetween val="midCat"/>
      </c:valAx>
      <c:valAx>
        <c:axId val="342800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7993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092720"/>
        <c:axId val="347094680"/>
      </c:scatterChart>
      <c:valAx>
        <c:axId val="3470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4680"/>
        <c:crosses val="autoZero"/>
        <c:crossBetween val="midCat"/>
      </c:valAx>
      <c:valAx>
        <c:axId val="347094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27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087232"/>
        <c:axId val="347087624"/>
      </c:scatterChart>
      <c:valAx>
        <c:axId val="3470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87624"/>
        <c:crosses val="autoZero"/>
        <c:crossBetween val="midCat"/>
      </c:valAx>
      <c:valAx>
        <c:axId val="347087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872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090760"/>
        <c:axId val="347088408"/>
      </c:scatterChart>
      <c:valAx>
        <c:axId val="347090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88408"/>
        <c:crosses val="autoZero"/>
        <c:crossBetween val="midCat"/>
      </c:valAx>
      <c:valAx>
        <c:axId val="347088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07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091152"/>
        <c:axId val="347091544"/>
      </c:scatterChart>
      <c:valAx>
        <c:axId val="34709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1544"/>
        <c:crosses val="autoZero"/>
        <c:crossBetween val="midCat"/>
      </c:valAx>
      <c:valAx>
        <c:axId val="347091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11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094288"/>
        <c:axId val="347093896"/>
      </c:scatterChart>
      <c:valAx>
        <c:axId val="34709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3896"/>
        <c:crosses val="autoZero"/>
        <c:crossBetween val="midCat"/>
      </c:valAx>
      <c:valAx>
        <c:axId val="347093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42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097816"/>
        <c:axId val="347098208"/>
      </c:scatterChart>
      <c:valAx>
        <c:axId val="347097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8208"/>
        <c:crosses val="autoZero"/>
        <c:crossBetween val="midCat"/>
      </c:valAx>
      <c:valAx>
        <c:axId val="347098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78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104872"/>
        <c:axId val="347097424"/>
      </c:scatterChart>
      <c:valAx>
        <c:axId val="347104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7424"/>
        <c:crosses val="autoZero"/>
        <c:crossBetween val="midCat"/>
      </c:valAx>
      <c:valAx>
        <c:axId val="347097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048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096248"/>
        <c:axId val="347098600"/>
      </c:scatterChart>
      <c:valAx>
        <c:axId val="347096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8600"/>
        <c:crosses val="autoZero"/>
        <c:crossBetween val="midCat"/>
      </c:valAx>
      <c:valAx>
        <c:axId val="347098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6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106048"/>
        <c:axId val="347105656"/>
      </c:scatterChart>
      <c:valAx>
        <c:axId val="3471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05656"/>
        <c:crosses val="autoZero"/>
        <c:crossBetween val="midCat"/>
      </c:valAx>
      <c:valAx>
        <c:axId val="347105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060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106832"/>
        <c:axId val="347107224"/>
      </c:scatterChart>
      <c:valAx>
        <c:axId val="34710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07224"/>
        <c:crosses val="autoZero"/>
        <c:crossBetween val="midCat"/>
      </c:valAx>
      <c:valAx>
        <c:axId val="347107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068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03656"/>
        <c:axId val="342801304"/>
      </c:scatterChart>
      <c:valAx>
        <c:axId val="34280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01304"/>
        <c:crosses val="autoZero"/>
        <c:crossBetween val="midCat"/>
      </c:valAx>
      <c:valAx>
        <c:axId val="342801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036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095464"/>
        <c:axId val="347095856"/>
      </c:scatterChart>
      <c:valAx>
        <c:axId val="347095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5856"/>
        <c:crosses val="autoZero"/>
        <c:crossBetween val="midCat"/>
      </c:valAx>
      <c:valAx>
        <c:axId val="34709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54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099776"/>
        <c:axId val="347100168"/>
      </c:scatterChart>
      <c:valAx>
        <c:axId val="34709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00168"/>
        <c:crosses val="autoZero"/>
        <c:crossBetween val="midCat"/>
      </c:valAx>
      <c:valAx>
        <c:axId val="347100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09977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100560"/>
        <c:axId val="347100952"/>
      </c:scatterChart>
      <c:valAx>
        <c:axId val="3471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00952"/>
        <c:crosses val="autoZero"/>
        <c:crossBetween val="midCat"/>
      </c:valAx>
      <c:valAx>
        <c:axId val="347100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005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102520"/>
        <c:axId val="347102912"/>
      </c:scatterChart>
      <c:valAx>
        <c:axId val="347102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02912"/>
        <c:crosses val="autoZero"/>
        <c:crossBetween val="midCat"/>
      </c:valAx>
      <c:valAx>
        <c:axId val="347102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025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104088"/>
        <c:axId val="347104480"/>
      </c:scatterChart>
      <c:valAx>
        <c:axId val="347104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04480"/>
        <c:crosses val="autoZero"/>
        <c:crossBetween val="midCat"/>
      </c:valAx>
      <c:valAx>
        <c:axId val="347104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71040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59832"/>
        <c:axId val="349951208"/>
      </c:scatterChart>
      <c:valAx>
        <c:axId val="349959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51208"/>
        <c:crosses val="autoZero"/>
        <c:crossBetween val="midCat"/>
      </c:valAx>
      <c:valAx>
        <c:axId val="349951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598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58656"/>
        <c:axId val="349955912"/>
      </c:scatterChart>
      <c:valAx>
        <c:axId val="34995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55912"/>
        <c:crosses val="autoZero"/>
        <c:crossBetween val="midCat"/>
      </c:valAx>
      <c:valAx>
        <c:axId val="349955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586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57872"/>
        <c:axId val="349953952"/>
      </c:scatterChart>
      <c:valAx>
        <c:axId val="34995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53952"/>
        <c:crosses val="autoZero"/>
        <c:crossBetween val="midCat"/>
      </c:valAx>
      <c:valAx>
        <c:axId val="34995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578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57088"/>
        <c:axId val="349958264"/>
      </c:scatterChart>
      <c:valAx>
        <c:axId val="34995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58264"/>
        <c:crosses val="autoZero"/>
        <c:crossBetween val="midCat"/>
      </c:valAx>
      <c:valAx>
        <c:axId val="349958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570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61008"/>
        <c:axId val="349959048"/>
      </c:scatterChart>
      <c:valAx>
        <c:axId val="34996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59048"/>
        <c:crosses val="autoZero"/>
        <c:crossBetween val="midCat"/>
      </c:valAx>
      <c:valAx>
        <c:axId val="349959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1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06792"/>
        <c:axId val="342804048"/>
      </c:scatterChart>
      <c:valAx>
        <c:axId val="34280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04048"/>
        <c:crosses val="autoZero"/>
        <c:crossBetween val="midCat"/>
      </c:valAx>
      <c:valAx>
        <c:axId val="342804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067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61400"/>
        <c:axId val="349954344"/>
      </c:scatterChart>
      <c:valAx>
        <c:axId val="349961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54344"/>
        <c:crosses val="autoZero"/>
        <c:crossBetween val="midCat"/>
      </c:valAx>
      <c:valAx>
        <c:axId val="349954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14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52776"/>
        <c:axId val="349954736"/>
      </c:scatterChart>
      <c:valAx>
        <c:axId val="349952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54736"/>
        <c:crosses val="autoZero"/>
        <c:crossBetween val="midCat"/>
      </c:valAx>
      <c:valAx>
        <c:axId val="34995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5277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59440"/>
        <c:axId val="349953168"/>
      </c:scatterChart>
      <c:valAx>
        <c:axId val="34995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53168"/>
        <c:crosses val="autoZero"/>
        <c:crossBetween val="midCat"/>
      </c:valAx>
      <c:valAx>
        <c:axId val="349953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594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53560"/>
        <c:axId val="349960224"/>
      </c:scatterChart>
      <c:valAx>
        <c:axId val="349953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0224"/>
        <c:crosses val="autoZero"/>
        <c:crossBetween val="midCat"/>
      </c:valAx>
      <c:valAx>
        <c:axId val="349960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535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61792"/>
        <c:axId val="349962184"/>
      </c:scatterChart>
      <c:valAx>
        <c:axId val="34996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2184"/>
        <c:crosses val="autoZero"/>
        <c:crossBetween val="midCat"/>
      </c:valAx>
      <c:valAx>
        <c:axId val="34996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17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50816"/>
        <c:axId val="349970024"/>
      </c:scatterChart>
      <c:valAx>
        <c:axId val="3499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0024"/>
        <c:crosses val="autoZero"/>
        <c:crossBetween val="midCat"/>
      </c:valAx>
      <c:valAx>
        <c:axId val="349970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508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69240"/>
        <c:axId val="349973160"/>
      </c:scatterChart>
      <c:valAx>
        <c:axId val="349969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3160"/>
        <c:crosses val="autoZero"/>
        <c:crossBetween val="midCat"/>
      </c:valAx>
      <c:valAx>
        <c:axId val="349973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92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70416"/>
        <c:axId val="349967280"/>
      </c:scatterChart>
      <c:valAx>
        <c:axId val="34997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7280"/>
        <c:crosses val="autoZero"/>
        <c:crossBetween val="midCat"/>
      </c:valAx>
      <c:valAx>
        <c:axId val="34996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04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71200"/>
        <c:axId val="349973552"/>
      </c:scatterChart>
      <c:valAx>
        <c:axId val="349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3552"/>
        <c:crosses val="autoZero"/>
        <c:crossBetween val="midCat"/>
      </c:valAx>
      <c:valAx>
        <c:axId val="34997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12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64536"/>
        <c:axId val="349974728"/>
      </c:scatterChart>
      <c:valAx>
        <c:axId val="349964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4728"/>
        <c:crosses val="autoZero"/>
        <c:crossBetween val="midCat"/>
      </c:valAx>
      <c:valAx>
        <c:axId val="349974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4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01696"/>
        <c:axId val="342802480"/>
      </c:scatterChart>
      <c:valAx>
        <c:axId val="34280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02480"/>
        <c:crosses val="autoZero"/>
        <c:crossBetween val="midCat"/>
      </c:valAx>
      <c:valAx>
        <c:axId val="34280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016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68456"/>
        <c:axId val="349966888"/>
      </c:scatterChart>
      <c:valAx>
        <c:axId val="349968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6888"/>
        <c:crosses val="autoZero"/>
        <c:crossBetween val="midCat"/>
      </c:valAx>
      <c:valAx>
        <c:axId val="349966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84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64144"/>
        <c:axId val="349962968"/>
      </c:scatterChart>
      <c:valAx>
        <c:axId val="34996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2968"/>
        <c:crosses val="autoZero"/>
        <c:crossBetween val="midCat"/>
      </c:valAx>
      <c:valAx>
        <c:axId val="349962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41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63360"/>
        <c:axId val="349963752"/>
      </c:scatterChart>
      <c:valAx>
        <c:axId val="34996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3752"/>
        <c:crosses val="autoZero"/>
        <c:crossBetween val="midCat"/>
      </c:valAx>
      <c:valAx>
        <c:axId val="349963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33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66496"/>
        <c:axId val="349964928"/>
      </c:scatterChart>
      <c:valAx>
        <c:axId val="34996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4928"/>
        <c:crosses val="autoZero"/>
        <c:crossBetween val="midCat"/>
      </c:valAx>
      <c:valAx>
        <c:axId val="349964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64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71592"/>
        <c:axId val="349966104"/>
      </c:scatterChart>
      <c:valAx>
        <c:axId val="349971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6104"/>
        <c:crosses val="autoZero"/>
        <c:crossBetween val="midCat"/>
      </c:valAx>
      <c:valAx>
        <c:axId val="349966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15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68064"/>
        <c:axId val="349972376"/>
      </c:scatterChart>
      <c:valAx>
        <c:axId val="3499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2376"/>
        <c:crosses val="autoZero"/>
        <c:crossBetween val="midCat"/>
      </c:valAx>
      <c:valAx>
        <c:axId val="349972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680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79040"/>
        <c:axId val="349977472"/>
      </c:scatterChart>
      <c:valAx>
        <c:axId val="34997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7472"/>
        <c:crosses val="autoZero"/>
        <c:crossBetween val="midCat"/>
      </c:valAx>
      <c:valAx>
        <c:axId val="34997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90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78256"/>
        <c:axId val="349977080"/>
      </c:scatterChart>
      <c:valAx>
        <c:axId val="34997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7080"/>
        <c:crosses val="autoZero"/>
        <c:crossBetween val="midCat"/>
      </c:valAx>
      <c:valAx>
        <c:axId val="349977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82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77864"/>
        <c:axId val="349981392"/>
      </c:scatterChart>
      <c:valAx>
        <c:axId val="349977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81392"/>
        <c:crosses val="autoZero"/>
        <c:crossBetween val="midCat"/>
      </c:valAx>
      <c:valAx>
        <c:axId val="34998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78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81000"/>
        <c:axId val="349982176"/>
      </c:scatterChart>
      <c:valAx>
        <c:axId val="349981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82176"/>
        <c:crosses val="autoZero"/>
        <c:crossBetween val="midCat"/>
      </c:valAx>
      <c:valAx>
        <c:axId val="34998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810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09536"/>
        <c:axId val="342803264"/>
      </c:scatterChart>
      <c:valAx>
        <c:axId val="34280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03264"/>
        <c:crosses val="autoZero"/>
        <c:crossBetween val="midCat"/>
      </c:valAx>
      <c:valAx>
        <c:axId val="342803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09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75120"/>
        <c:axId val="349975512"/>
      </c:scatterChart>
      <c:valAx>
        <c:axId val="3499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5512"/>
        <c:crosses val="autoZero"/>
        <c:crossBetween val="midCat"/>
      </c:valAx>
      <c:valAx>
        <c:axId val="349975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51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75904"/>
        <c:axId val="349976296"/>
      </c:scatterChart>
      <c:valAx>
        <c:axId val="3499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6296"/>
        <c:crosses val="autoZero"/>
        <c:crossBetween val="midCat"/>
      </c:valAx>
      <c:valAx>
        <c:axId val="349976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99759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07184"/>
        <c:axId val="342810712"/>
      </c:scatterChart>
      <c:valAx>
        <c:axId val="34280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10712"/>
        <c:crosses val="autoZero"/>
        <c:crossBetween val="midCat"/>
      </c:valAx>
      <c:valAx>
        <c:axId val="342810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428071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7" Type="http://schemas.openxmlformats.org/officeDocument/2006/relationships/chart" Target="../charts/chart73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1.xml"/><Relationship Id="rId3" Type="http://schemas.openxmlformats.org/officeDocument/2006/relationships/chart" Target="../charts/chart76.xml"/><Relationship Id="rId7" Type="http://schemas.openxmlformats.org/officeDocument/2006/relationships/chart" Target="../charts/chart80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Relationship Id="rId6" Type="http://schemas.openxmlformats.org/officeDocument/2006/relationships/chart" Target="../charts/chart79.xml"/><Relationship Id="rId5" Type="http://schemas.openxmlformats.org/officeDocument/2006/relationships/chart" Target="../charts/chart78.xml"/><Relationship Id="rId4" Type="http://schemas.openxmlformats.org/officeDocument/2006/relationships/chart" Target="../charts/chart7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8.xml"/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21</xdr:row>
      <xdr:rowOff>0</xdr:rowOff>
    </xdr:from>
    <xdr:to>
      <xdr:col>6</xdr:col>
      <xdr:colOff>152400</xdr:colOff>
      <xdr:row>21</xdr:row>
      <xdr:rowOff>0</xdr:rowOff>
    </xdr:to>
    <xdr:graphicFrame macro="">
      <xdr:nvGraphicFramePr>
        <xdr:cNvPr id="186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22</xdr:row>
      <xdr:rowOff>0</xdr:rowOff>
    </xdr:from>
    <xdr:to>
      <xdr:col>8</xdr:col>
      <xdr:colOff>213360</xdr:colOff>
      <xdr:row>22</xdr:row>
      <xdr:rowOff>0</xdr:rowOff>
    </xdr:to>
    <xdr:graphicFrame macro="">
      <xdr:nvGraphicFramePr>
        <xdr:cNvPr id="122207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43</xdr:row>
      <xdr:rowOff>0</xdr:rowOff>
    </xdr:from>
    <xdr:to>
      <xdr:col>8</xdr:col>
      <xdr:colOff>213360</xdr:colOff>
      <xdr:row>43</xdr:row>
      <xdr:rowOff>0</xdr:rowOff>
    </xdr:to>
    <xdr:graphicFrame macro="">
      <xdr:nvGraphicFramePr>
        <xdr:cNvPr id="1222078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114300</xdr:colOff>
      <xdr:row>64</xdr:row>
      <xdr:rowOff>0</xdr:rowOff>
    </xdr:from>
    <xdr:to>
      <xdr:col>8</xdr:col>
      <xdr:colOff>213360</xdr:colOff>
      <xdr:row>64</xdr:row>
      <xdr:rowOff>0</xdr:rowOff>
    </xdr:to>
    <xdr:graphicFrame macro="">
      <xdr:nvGraphicFramePr>
        <xdr:cNvPr id="1222078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85</xdr:row>
      <xdr:rowOff>0</xdr:rowOff>
    </xdr:from>
    <xdr:to>
      <xdr:col>8</xdr:col>
      <xdr:colOff>213360</xdr:colOff>
      <xdr:row>85</xdr:row>
      <xdr:rowOff>0</xdr:rowOff>
    </xdr:to>
    <xdr:graphicFrame macro="">
      <xdr:nvGraphicFramePr>
        <xdr:cNvPr id="1222078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114300</xdr:colOff>
      <xdr:row>106</xdr:row>
      <xdr:rowOff>0</xdr:rowOff>
    </xdr:from>
    <xdr:to>
      <xdr:col>8</xdr:col>
      <xdr:colOff>213360</xdr:colOff>
      <xdr:row>106</xdr:row>
      <xdr:rowOff>0</xdr:rowOff>
    </xdr:to>
    <xdr:graphicFrame macro="">
      <xdr:nvGraphicFramePr>
        <xdr:cNvPr id="1222079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114300</xdr:colOff>
      <xdr:row>127</xdr:row>
      <xdr:rowOff>0</xdr:rowOff>
    </xdr:from>
    <xdr:to>
      <xdr:col>8</xdr:col>
      <xdr:colOff>213360</xdr:colOff>
      <xdr:row>127</xdr:row>
      <xdr:rowOff>0</xdr:rowOff>
    </xdr:to>
    <xdr:graphicFrame macro="">
      <xdr:nvGraphicFramePr>
        <xdr:cNvPr id="1222079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114300</xdr:colOff>
      <xdr:row>148</xdr:row>
      <xdr:rowOff>0</xdr:rowOff>
    </xdr:from>
    <xdr:to>
      <xdr:col>8</xdr:col>
      <xdr:colOff>213360</xdr:colOff>
      <xdr:row>148</xdr:row>
      <xdr:rowOff>0</xdr:rowOff>
    </xdr:to>
    <xdr:graphicFrame macro="">
      <xdr:nvGraphicFramePr>
        <xdr:cNvPr id="1222079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</xdr:colOff>
      <xdr:row>23</xdr:row>
      <xdr:rowOff>0</xdr:rowOff>
    </xdr:from>
    <xdr:to>
      <xdr:col>8</xdr:col>
      <xdr:colOff>213360</xdr:colOff>
      <xdr:row>23</xdr:row>
      <xdr:rowOff>0</xdr:rowOff>
    </xdr:to>
    <xdr:graphicFrame macro="">
      <xdr:nvGraphicFramePr>
        <xdr:cNvPr id="101443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129540</xdr:colOff>
      <xdr:row>48</xdr:row>
      <xdr:rowOff>0</xdr:rowOff>
    </xdr:from>
    <xdr:to>
      <xdr:col>8</xdr:col>
      <xdr:colOff>213360</xdr:colOff>
      <xdr:row>48</xdr:row>
      <xdr:rowOff>0</xdr:rowOff>
    </xdr:to>
    <xdr:graphicFrame macro="">
      <xdr:nvGraphicFramePr>
        <xdr:cNvPr id="1014436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129540</xdr:colOff>
      <xdr:row>73</xdr:row>
      <xdr:rowOff>0</xdr:rowOff>
    </xdr:from>
    <xdr:to>
      <xdr:col>8</xdr:col>
      <xdr:colOff>213360</xdr:colOff>
      <xdr:row>73</xdr:row>
      <xdr:rowOff>0</xdr:rowOff>
    </xdr:to>
    <xdr:graphicFrame macro="">
      <xdr:nvGraphicFramePr>
        <xdr:cNvPr id="1014437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129540</xdr:colOff>
      <xdr:row>98</xdr:row>
      <xdr:rowOff>0</xdr:rowOff>
    </xdr:from>
    <xdr:to>
      <xdr:col>8</xdr:col>
      <xdr:colOff>213360</xdr:colOff>
      <xdr:row>98</xdr:row>
      <xdr:rowOff>0</xdr:rowOff>
    </xdr:to>
    <xdr:graphicFrame macro="">
      <xdr:nvGraphicFramePr>
        <xdr:cNvPr id="1014437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129540</xdr:colOff>
      <xdr:row>123</xdr:row>
      <xdr:rowOff>0</xdr:rowOff>
    </xdr:from>
    <xdr:to>
      <xdr:col>8</xdr:col>
      <xdr:colOff>213360</xdr:colOff>
      <xdr:row>123</xdr:row>
      <xdr:rowOff>0</xdr:rowOff>
    </xdr:to>
    <xdr:graphicFrame macro="">
      <xdr:nvGraphicFramePr>
        <xdr:cNvPr id="1014437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129540</xdr:colOff>
      <xdr:row>148</xdr:row>
      <xdr:rowOff>0</xdr:rowOff>
    </xdr:from>
    <xdr:to>
      <xdr:col>8</xdr:col>
      <xdr:colOff>213360</xdr:colOff>
      <xdr:row>148</xdr:row>
      <xdr:rowOff>0</xdr:rowOff>
    </xdr:to>
    <xdr:graphicFrame macro="">
      <xdr:nvGraphicFramePr>
        <xdr:cNvPr id="1014437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129540</xdr:colOff>
      <xdr:row>173</xdr:row>
      <xdr:rowOff>0</xdr:rowOff>
    </xdr:from>
    <xdr:to>
      <xdr:col>8</xdr:col>
      <xdr:colOff>213360</xdr:colOff>
      <xdr:row>173</xdr:row>
      <xdr:rowOff>0</xdr:rowOff>
    </xdr:to>
    <xdr:graphicFrame macro="">
      <xdr:nvGraphicFramePr>
        <xdr:cNvPr id="1014437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129540</xdr:colOff>
      <xdr:row>198</xdr:row>
      <xdr:rowOff>0</xdr:rowOff>
    </xdr:from>
    <xdr:to>
      <xdr:col>8</xdr:col>
      <xdr:colOff>213360</xdr:colOff>
      <xdr:row>198</xdr:row>
      <xdr:rowOff>0</xdr:rowOff>
    </xdr:to>
    <xdr:graphicFrame macro="">
      <xdr:nvGraphicFramePr>
        <xdr:cNvPr id="1014437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27</xdr:row>
      <xdr:rowOff>0</xdr:rowOff>
    </xdr:from>
    <xdr:to>
      <xdr:col>6</xdr:col>
      <xdr:colOff>160020</xdr:colOff>
      <xdr:row>27</xdr:row>
      <xdr:rowOff>0</xdr:rowOff>
    </xdr:to>
    <xdr:graphicFrame macro="">
      <xdr:nvGraphicFramePr>
        <xdr:cNvPr id="932634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59</xdr:row>
      <xdr:rowOff>0</xdr:rowOff>
    </xdr:from>
    <xdr:to>
      <xdr:col>6</xdr:col>
      <xdr:colOff>160020</xdr:colOff>
      <xdr:row>59</xdr:row>
      <xdr:rowOff>0</xdr:rowOff>
    </xdr:to>
    <xdr:graphicFrame macro="">
      <xdr:nvGraphicFramePr>
        <xdr:cNvPr id="932634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342900</xdr:colOff>
      <xdr:row>91</xdr:row>
      <xdr:rowOff>0</xdr:rowOff>
    </xdr:from>
    <xdr:to>
      <xdr:col>6</xdr:col>
      <xdr:colOff>160020</xdr:colOff>
      <xdr:row>91</xdr:row>
      <xdr:rowOff>0</xdr:rowOff>
    </xdr:to>
    <xdr:graphicFrame macro="">
      <xdr:nvGraphicFramePr>
        <xdr:cNvPr id="932634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342900</xdr:colOff>
      <xdr:row>123</xdr:row>
      <xdr:rowOff>0</xdr:rowOff>
    </xdr:from>
    <xdr:to>
      <xdr:col>6</xdr:col>
      <xdr:colOff>160020</xdr:colOff>
      <xdr:row>123</xdr:row>
      <xdr:rowOff>0</xdr:rowOff>
    </xdr:to>
    <xdr:graphicFrame macro="">
      <xdr:nvGraphicFramePr>
        <xdr:cNvPr id="932635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342900</xdr:colOff>
      <xdr:row>155</xdr:row>
      <xdr:rowOff>0</xdr:rowOff>
    </xdr:from>
    <xdr:to>
      <xdr:col>6</xdr:col>
      <xdr:colOff>160020</xdr:colOff>
      <xdr:row>155</xdr:row>
      <xdr:rowOff>0</xdr:rowOff>
    </xdr:to>
    <xdr:graphicFrame macro="">
      <xdr:nvGraphicFramePr>
        <xdr:cNvPr id="932635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342900</xdr:colOff>
      <xdr:row>187</xdr:row>
      <xdr:rowOff>0</xdr:rowOff>
    </xdr:from>
    <xdr:to>
      <xdr:col>6</xdr:col>
      <xdr:colOff>160020</xdr:colOff>
      <xdr:row>187</xdr:row>
      <xdr:rowOff>0</xdr:rowOff>
    </xdr:to>
    <xdr:graphicFrame macro="">
      <xdr:nvGraphicFramePr>
        <xdr:cNvPr id="932635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342900</xdr:colOff>
      <xdr:row>219</xdr:row>
      <xdr:rowOff>0</xdr:rowOff>
    </xdr:from>
    <xdr:to>
      <xdr:col>6</xdr:col>
      <xdr:colOff>160020</xdr:colOff>
      <xdr:row>219</xdr:row>
      <xdr:rowOff>0</xdr:rowOff>
    </xdr:to>
    <xdr:graphicFrame macro="">
      <xdr:nvGraphicFramePr>
        <xdr:cNvPr id="932635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342900</xdr:colOff>
      <xdr:row>251</xdr:row>
      <xdr:rowOff>0</xdr:rowOff>
    </xdr:from>
    <xdr:to>
      <xdr:col>6</xdr:col>
      <xdr:colOff>160020</xdr:colOff>
      <xdr:row>251</xdr:row>
      <xdr:rowOff>0</xdr:rowOff>
    </xdr:to>
    <xdr:graphicFrame macro="">
      <xdr:nvGraphicFramePr>
        <xdr:cNvPr id="932635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342900</xdr:colOff>
      <xdr:row>255</xdr:row>
      <xdr:rowOff>0</xdr:rowOff>
    </xdr:from>
    <xdr:to>
      <xdr:col>6</xdr:col>
      <xdr:colOff>160020</xdr:colOff>
      <xdr:row>255</xdr:row>
      <xdr:rowOff>0</xdr:rowOff>
    </xdr:to>
    <xdr:graphicFrame macro="">
      <xdr:nvGraphicFramePr>
        <xdr:cNvPr id="9326355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</xdr:colOff>
      <xdr:row>23</xdr:row>
      <xdr:rowOff>0</xdr:rowOff>
    </xdr:from>
    <xdr:to>
      <xdr:col>8</xdr:col>
      <xdr:colOff>213360</xdr:colOff>
      <xdr:row>23</xdr:row>
      <xdr:rowOff>0</xdr:rowOff>
    </xdr:to>
    <xdr:graphicFrame macro="">
      <xdr:nvGraphicFramePr>
        <xdr:cNvPr id="105856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129540</xdr:colOff>
      <xdr:row>49</xdr:row>
      <xdr:rowOff>0</xdr:rowOff>
    </xdr:from>
    <xdr:to>
      <xdr:col>8</xdr:col>
      <xdr:colOff>213360</xdr:colOff>
      <xdr:row>49</xdr:row>
      <xdr:rowOff>0</xdr:rowOff>
    </xdr:to>
    <xdr:graphicFrame macro="">
      <xdr:nvGraphicFramePr>
        <xdr:cNvPr id="105856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129540</xdr:colOff>
      <xdr:row>75</xdr:row>
      <xdr:rowOff>0</xdr:rowOff>
    </xdr:from>
    <xdr:to>
      <xdr:col>8</xdr:col>
      <xdr:colOff>213360</xdr:colOff>
      <xdr:row>75</xdr:row>
      <xdr:rowOff>0</xdr:rowOff>
    </xdr:to>
    <xdr:graphicFrame macro="">
      <xdr:nvGraphicFramePr>
        <xdr:cNvPr id="105856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129540</xdr:colOff>
      <xdr:row>101</xdr:row>
      <xdr:rowOff>0</xdr:rowOff>
    </xdr:from>
    <xdr:to>
      <xdr:col>8</xdr:col>
      <xdr:colOff>213360</xdr:colOff>
      <xdr:row>101</xdr:row>
      <xdr:rowOff>0</xdr:rowOff>
    </xdr:to>
    <xdr:graphicFrame macro="">
      <xdr:nvGraphicFramePr>
        <xdr:cNvPr id="105856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129540</xdr:colOff>
      <xdr:row>127</xdr:row>
      <xdr:rowOff>0</xdr:rowOff>
    </xdr:from>
    <xdr:to>
      <xdr:col>8</xdr:col>
      <xdr:colOff>213360</xdr:colOff>
      <xdr:row>127</xdr:row>
      <xdr:rowOff>0</xdr:rowOff>
    </xdr:to>
    <xdr:graphicFrame macro="">
      <xdr:nvGraphicFramePr>
        <xdr:cNvPr id="105856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129540</xdr:colOff>
      <xdr:row>153</xdr:row>
      <xdr:rowOff>0</xdr:rowOff>
    </xdr:from>
    <xdr:to>
      <xdr:col>8</xdr:col>
      <xdr:colOff>213360</xdr:colOff>
      <xdr:row>153</xdr:row>
      <xdr:rowOff>0</xdr:rowOff>
    </xdr:to>
    <xdr:graphicFrame macro="">
      <xdr:nvGraphicFramePr>
        <xdr:cNvPr id="105856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129540</xdr:colOff>
      <xdr:row>179</xdr:row>
      <xdr:rowOff>0</xdr:rowOff>
    </xdr:from>
    <xdr:to>
      <xdr:col>8</xdr:col>
      <xdr:colOff>213360</xdr:colOff>
      <xdr:row>179</xdr:row>
      <xdr:rowOff>0</xdr:rowOff>
    </xdr:to>
    <xdr:graphicFrame macro="">
      <xdr:nvGraphicFramePr>
        <xdr:cNvPr id="1058566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129540</xdr:colOff>
      <xdr:row>205</xdr:row>
      <xdr:rowOff>0</xdr:rowOff>
    </xdr:from>
    <xdr:to>
      <xdr:col>8</xdr:col>
      <xdr:colOff>213360</xdr:colOff>
      <xdr:row>205</xdr:row>
      <xdr:rowOff>0</xdr:rowOff>
    </xdr:to>
    <xdr:graphicFrame macro="">
      <xdr:nvGraphicFramePr>
        <xdr:cNvPr id="1058566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</xdr:colOff>
      <xdr:row>23</xdr:row>
      <xdr:rowOff>0</xdr:rowOff>
    </xdr:from>
    <xdr:to>
      <xdr:col>8</xdr:col>
      <xdr:colOff>213360</xdr:colOff>
      <xdr:row>23</xdr:row>
      <xdr:rowOff>0</xdr:rowOff>
    </xdr:to>
    <xdr:graphicFrame macro="">
      <xdr:nvGraphicFramePr>
        <xdr:cNvPr id="105948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129540</xdr:colOff>
      <xdr:row>49</xdr:row>
      <xdr:rowOff>0</xdr:rowOff>
    </xdr:from>
    <xdr:to>
      <xdr:col>8</xdr:col>
      <xdr:colOff>213360</xdr:colOff>
      <xdr:row>49</xdr:row>
      <xdr:rowOff>0</xdr:rowOff>
    </xdr:to>
    <xdr:graphicFrame macro="">
      <xdr:nvGraphicFramePr>
        <xdr:cNvPr id="105948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129540</xdr:colOff>
      <xdr:row>75</xdr:row>
      <xdr:rowOff>0</xdr:rowOff>
    </xdr:from>
    <xdr:to>
      <xdr:col>8</xdr:col>
      <xdr:colOff>213360</xdr:colOff>
      <xdr:row>75</xdr:row>
      <xdr:rowOff>0</xdr:rowOff>
    </xdr:to>
    <xdr:graphicFrame macro="">
      <xdr:nvGraphicFramePr>
        <xdr:cNvPr id="105948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129540</xdr:colOff>
      <xdr:row>101</xdr:row>
      <xdr:rowOff>0</xdr:rowOff>
    </xdr:from>
    <xdr:to>
      <xdr:col>8</xdr:col>
      <xdr:colOff>213360</xdr:colOff>
      <xdr:row>101</xdr:row>
      <xdr:rowOff>0</xdr:rowOff>
    </xdr:to>
    <xdr:graphicFrame macro="">
      <xdr:nvGraphicFramePr>
        <xdr:cNvPr id="1059487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129540</xdr:colOff>
      <xdr:row>127</xdr:row>
      <xdr:rowOff>0</xdr:rowOff>
    </xdr:from>
    <xdr:to>
      <xdr:col>8</xdr:col>
      <xdr:colOff>213360</xdr:colOff>
      <xdr:row>127</xdr:row>
      <xdr:rowOff>0</xdr:rowOff>
    </xdr:to>
    <xdr:graphicFrame macro="">
      <xdr:nvGraphicFramePr>
        <xdr:cNvPr id="1059487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129540</xdr:colOff>
      <xdr:row>153</xdr:row>
      <xdr:rowOff>0</xdr:rowOff>
    </xdr:from>
    <xdr:to>
      <xdr:col>8</xdr:col>
      <xdr:colOff>213360</xdr:colOff>
      <xdr:row>153</xdr:row>
      <xdr:rowOff>0</xdr:rowOff>
    </xdr:to>
    <xdr:graphicFrame macro="">
      <xdr:nvGraphicFramePr>
        <xdr:cNvPr id="1059487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129540</xdr:colOff>
      <xdr:row>179</xdr:row>
      <xdr:rowOff>0</xdr:rowOff>
    </xdr:from>
    <xdr:to>
      <xdr:col>8</xdr:col>
      <xdr:colOff>213360</xdr:colOff>
      <xdr:row>179</xdr:row>
      <xdr:rowOff>0</xdr:rowOff>
    </xdr:to>
    <xdr:graphicFrame macro="">
      <xdr:nvGraphicFramePr>
        <xdr:cNvPr id="1059487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129540</xdr:colOff>
      <xdr:row>205</xdr:row>
      <xdr:rowOff>0</xdr:rowOff>
    </xdr:from>
    <xdr:to>
      <xdr:col>8</xdr:col>
      <xdr:colOff>213360</xdr:colOff>
      <xdr:row>205</xdr:row>
      <xdr:rowOff>0</xdr:rowOff>
    </xdr:to>
    <xdr:graphicFrame macro="">
      <xdr:nvGraphicFramePr>
        <xdr:cNvPr id="1059488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</xdr:colOff>
      <xdr:row>23</xdr:row>
      <xdr:rowOff>0</xdr:rowOff>
    </xdr:from>
    <xdr:to>
      <xdr:col>8</xdr:col>
      <xdr:colOff>213360</xdr:colOff>
      <xdr:row>23</xdr:row>
      <xdr:rowOff>0</xdr:rowOff>
    </xdr:to>
    <xdr:graphicFrame macro="">
      <xdr:nvGraphicFramePr>
        <xdr:cNvPr id="106040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129540</xdr:colOff>
      <xdr:row>49</xdr:row>
      <xdr:rowOff>0</xdr:rowOff>
    </xdr:from>
    <xdr:to>
      <xdr:col>8</xdr:col>
      <xdr:colOff>213360</xdr:colOff>
      <xdr:row>49</xdr:row>
      <xdr:rowOff>0</xdr:rowOff>
    </xdr:to>
    <xdr:graphicFrame macro="">
      <xdr:nvGraphicFramePr>
        <xdr:cNvPr id="106040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129540</xdr:colOff>
      <xdr:row>75</xdr:row>
      <xdr:rowOff>0</xdr:rowOff>
    </xdr:from>
    <xdr:to>
      <xdr:col>8</xdr:col>
      <xdr:colOff>213360</xdr:colOff>
      <xdr:row>75</xdr:row>
      <xdr:rowOff>0</xdr:rowOff>
    </xdr:to>
    <xdr:graphicFrame macro="">
      <xdr:nvGraphicFramePr>
        <xdr:cNvPr id="106040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129540</xdr:colOff>
      <xdr:row>101</xdr:row>
      <xdr:rowOff>0</xdr:rowOff>
    </xdr:from>
    <xdr:to>
      <xdr:col>8</xdr:col>
      <xdr:colOff>213360</xdr:colOff>
      <xdr:row>101</xdr:row>
      <xdr:rowOff>0</xdr:rowOff>
    </xdr:to>
    <xdr:graphicFrame macro="">
      <xdr:nvGraphicFramePr>
        <xdr:cNvPr id="1060409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129540</xdr:colOff>
      <xdr:row>127</xdr:row>
      <xdr:rowOff>0</xdr:rowOff>
    </xdr:from>
    <xdr:to>
      <xdr:col>8</xdr:col>
      <xdr:colOff>213360</xdr:colOff>
      <xdr:row>127</xdr:row>
      <xdr:rowOff>0</xdr:rowOff>
    </xdr:to>
    <xdr:graphicFrame macro="">
      <xdr:nvGraphicFramePr>
        <xdr:cNvPr id="1060409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129540</xdr:colOff>
      <xdr:row>153</xdr:row>
      <xdr:rowOff>0</xdr:rowOff>
    </xdr:from>
    <xdr:to>
      <xdr:col>8</xdr:col>
      <xdr:colOff>213360</xdr:colOff>
      <xdr:row>153</xdr:row>
      <xdr:rowOff>0</xdr:rowOff>
    </xdr:to>
    <xdr:graphicFrame macro="">
      <xdr:nvGraphicFramePr>
        <xdr:cNvPr id="1060409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129540</xdr:colOff>
      <xdr:row>179</xdr:row>
      <xdr:rowOff>0</xdr:rowOff>
    </xdr:from>
    <xdr:to>
      <xdr:col>8</xdr:col>
      <xdr:colOff>213360</xdr:colOff>
      <xdr:row>179</xdr:row>
      <xdr:rowOff>0</xdr:rowOff>
    </xdr:to>
    <xdr:graphicFrame macro="">
      <xdr:nvGraphicFramePr>
        <xdr:cNvPr id="1060409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129540</xdr:colOff>
      <xdr:row>205</xdr:row>
      <xdr:rowOff>0</xdr:rowOff>
    </xdr:from>
    <xdr:to>
      <xdr:col>8</xdr:col>
      <xdr:colOff>213360</xdr:colOff>
      <xdr:row>205</xdr:row>
      <xdr:rowOff>0</xdr:rowOff>
    </xdr:to>
    <xdr:graphicFrame macro="">
      <xdr:nvGraphicFramePr>
        <xdr:cNvPr id="1060409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</xdr:colOff>
      <xdr:row>23</xdr:row>
      <xdr:rowOff>0</xdr:rowOff>
    </xdr:from>
    <xdr:to>
      <xdr:col>8</xdr:col>
      <xdr:colOff>213360</xdr:colOff>
      <xdr:row>23</xdr:row>
      <xdr:rowOff>0</xdr:rowOff>
    </xdr:to>
    <xdr:graphicFrame macro="">
      <xdr:nvGraphicFramePr>
        <xdr:cNvPr id="106133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129540</xdr:colOff>
      <xdr:row>49</xdr:row>
      <xdr:rowOff>0</xdr:rowOff>
    </xdr:from>
    <xdr:to>
      <xdr:col>8</xdr:col>
      <xdr:colOff>213360</xdr:colOff>
      <xdr:row>49</xdr:row>
      <xdr:rowOff>0</xdr:rowOff>
    </xdr:to>
    <xdr:graphicFrame macro="">
      <xdr:nvGraphicFramePr>
        <xdr:cNvPr id="106133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129540</xdr:colOff>
      <xdr:row>75</xdr:row>
      <xdr:rowOff>0</xdr:rowOff>
    </xdr:from>
    <xdr:to>
      <xdr:col>8</xdr:col>
      <xdr:colOff>213360</xdr:colOff>
      <xdr:row>75</xdr:row>
      <xdr:rowOff>0</xdr:rowOff>
    </xdr:to>
    <xdr:graphicFrame macro="">
      <xdr:nvGraphicFramePr>
        <xdr:cNvPr id="1061330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129540</xdr:colOff>
      <xdr:row>101</xdr:row>
      <xdr:rowOff>0</xdr:rowOff>
    </xdr:from>
    <xdr:to>
      <xdr:col>8</xdr:col>
      <xdr:colOff>213360</xdr:colOff>
      <xdr:row>101</xdr:row>
      <xdr:rowOff>0</xdr:rowOff>
    </xdr:to>
    <xdr:graphicFrame macro="">
      <xdr:nvGraphicFramePr>
        <xdr:cNvPr id="1061330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129540</xdr:colOff>
      <xdr:row>127</xdr:row>
      <xdr:rowOff>0</xdr:rowOff>
    </xdr:from>
    <xdr:to>
      <xdr:col>8</xdr:col>
      <xdr:colOff>213360</xdr:colOff>
      <xdr:row>127</xdr:row>
      <xdr:rowOff>0</xdr:rowOff>
    </xdr:to>
    <xdr:graphicFrame macro="">
      <xdr:nvGraphicFramePr>
        <xdr:cNvPr id="1061330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129540</xdr:colOff>
      <xdr:row>153</xdr:row>
      <xdr:rowOff>0</xdr:rowOff>
    </xdr:from>
    <xdr:to>
      <xdr:col>8</xdr:col>
      <xdr:colOff>213360</xdr:colOff>
      <xdr:row>153</xdr:row>
      <xdr:rowOff>0</xdr:rowOff>
    </xdr:to>
    <xdr:graphicFrame macro="">
      <xdr:nvGraphicFramePr>
        <xdr:cNvPr id="1061331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129540</xdr:colOff>
      <xdr:row>179</xdr:row>
      <xdr:rowOff>0</xdr:rowOff>
    </xdr:from>
    <xdr:to>
      <xdr:col>8</xdr:col>
      <xdr:colOff>213360</xdr:colOff>
      <xdr:row>179</xdr:row>
      <xdr:rowOff>0</xdr:rowOff>
    </xdr:to>
    <xdr:graphicFrame macro="">
      <xdr:nvGraphicFramePr>
        <xdr:cNvPr id="1061331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129540</xdr:colOff>
      <xdr:row>205</xdr:row>
      <xdr:rowOff>0</xdr:rowOff>
    </xdr:from>
    <xdr:to>
      <xdr:col>8</xdr:col>
      <xdr:colOff>213360</xdr:colOff>
      <xdr:row>205</xdr:row>
      <xdr:rowOff>0</xdr:rowOff>
    </xdr:to>
    <xdr:graphicFrame macro="">
      <xdr:nvGraphicFramePr>
        <xdr:cNvPr id="1061331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</xdr:colOff>
      <xdr:row>23</xdr:row>
      <xdr:rowOff>0</xdr:rowOff>
    </xdr:from>
    <xdr:to>
      <xdr:col>8</xdr:col>
      <xdr:colOff>213360</xdr:colOff>
      <xdr:row>23</xdr:row>
      <xdr:rowOff>0</xdr:rowOff>
    </xdr:to>
    <xdr:graphicFrame macro="">
      <xdr:nvGraphicFramePr>
        <xdr:cNvPr id="106225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129540</xdr:colOff>
      <xdr:row>49</xdr:row>
      <xdr:rowOff>0</xdr:rowOff>
    </xdr:from>
    <xdr:to>
      <xdr:col>8</xdr:col>
      <xdr:colOff>213360</xdr:colOff>
      <xdr:row>49</xdr:row>
      <xdr:rowOff>0</xdr:rowOff>
    </xdr:to>
    <xdr:graphicFrame macro="">
      <xdr:nvGraphicFramePr>
        <xdr:cNvPr id="106225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129540</xdr:colOff>
      <xdr:row>75</xdr:row>
      <xdr:rowOff>0</xdr:rowOff>
    </xdr:from>
    <xdr:to>
      <xdr:col>8</xdr:col>
      <xdr:colOff>213360</xdr:colOff>
      <xdr:row>75</xdr:row>
      <xdr:rowOff>0</xdr:rowOff>
    </xdr:to>
    <xdr:graphicFrame macro="">
      <xdr:nvGraphicFramePr>
        <xdr:cNvPr id="106225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129540</xdr:colOff>
      <xdr:row>101</xdr:row>
      <xdr:rowOff>0</xdr:rowOff>
    </xdr:from>
    <xdr:to>
      <xdr:col>8</xdr:col>
      <xdr:colOff>213360</xdr:colOff>
      <xdr:row>101</xdr:row>
      <xdr:rowOff>0</xdr:rowOff>
    </xdr:to>
    <xdr:graphicFrame macro="">
      <xdr:nvGraphicFramePr>
        <xdr:cNvPr id="1062252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129540</xdr:colOff>
      <xdr:row>127</xdr:row>
      <xdr:rowOff>0</xdr:rowOff>
    </xdr:from>
    <xdr:to>
      <xdr:col>8</xdr:col>
      <xdr:colOff>213360</xdr:colOff>
      <xdr:row>127</xdr:row>
      <xdr:rowOff>0</xdr:rowOff>
    </xdr:to>
    <xdr:graphicFrame macro="">
      <xdr:nvGraphicFramePr>
        <xdr:cNvPr id="1062252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129540</xdr:colOff>
      <xdr:row>153</xdr:row>
      <xdr:rowOff>0</xdr:rowOff>
    </xdr:from>
    <xdr:to>
      <xdr:col>8</xdr:col>
      <xdr:colOff>213360</xdr:colOff>
      <xdr:row>153</xdr:row>
      <xdr:rowOff>0</xdr:rowOff>
    </xdr:to>
    <xdr:graphicFrame macro="">
      <xdr:nvGraphicFramePr>
        <xdr:cNvPr id="1062252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129540</xdr:colOff>
      <xdr:row>179</xdr:row>
      <xdr:rowOff>0</xdr:rowOff>
    </xdr:from>
    <xdr:to>
      <xdr:col>8</xdr:col>
      <xdr:colOff>213360</xdr:colOff>
      <xdr:row>179</xdr:row>
      <xdr:rowOff>0</xdr:rowOff>
    </xdr:to>
    <xdr:graphicFrame macro="">
      <xdr:nvGraphicFramePr>
        <xdr:cNvPr id="1062252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129540</xdr:colOff>
      <xdr:row>205</xdr:row>
      <xdr:rowOff>0</xdr:rowOff>
    </xdr:from>
    <xdr:to>
      <xdr:col>8</xdr:col>
      <xdr:colOff>213360</xdr:colOff>
      <xdr:row>205</xdr:row>
      <xdr:rowOff>0</xdr:rowOff>
    </xdr:to>
    <xdr:graphicFrame macro="">
      <xdr:nvGraphicFramePr>
        <xdr:cNvPr id="1062252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</xdr:colOff>
      <xdr:row>23</xdr:row>
      <xdr:rowOff>0</xdr:rowOff>
    </xdr:from>
    <xdr:to>
      <xdr:col>8</xdr:col>
      <xdr:colOff>213360</xdr:colOff>
      <xdr:row>23</xdr:row>
      <xdr:rowOff>0</xdr:rowOff>
    </xdr:to>
    <xdr:graphicFrame macro="">
      <xdr:nvGraphicFramePr>
        <xdr:cNvPr id="106317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129540</xdr:colOff>
      <xdr:row>49</xdr:row>
      <xdr:rowOff>0</xdr:rowOff>
    </xdr:from>
    <xdr:to>
      <xdr:col>8</xdr:col>
      <xdr:colOff>213360</xdr:colOff>
      <xdr:row>49</xdr:row>
      <xdr:rowOff>0</xdr:rowOff>
    </xdr:to>
    <xdr:graphicFrame macro="">
      <xdr:nvGraphicFramePr>
        <xdr:cNvPr id="1063173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129540</xdr:colOff>
      <xdr:row>75</xdr:row>
      <xdr:rowOff>0</xdr:rowOff>
    </xdr:from>
    <xdr:to>
      <xdr:col>8</xdr:col>
      <xdr:colOff>213360</xdr:colOff>
      <xdr:row>75</xdr:row>
      <xdr:rowOff>0</xdr:rowOff>
    </xdr:to>
    <xdr:graphicFrame macro="">
      <xdr:nvGraphicFramePr>
        <xdr:cNvPr id="106317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129540</xdr:colOff>
      <xdr:row>101</xdr:row>
      <xdr:rowOff>0</xdr:rowOff>
    </xdr:from>
    <xdr:to>
      <xdr:col>8</xdr:col>
      <xdr:colOff>213360</xdr:colOff>
      <xdr:row>101</xdr:row>
      <xdr:rowOff>0</xdr:rowOff>
    </xdr:to>
    <xdr:graphicFrame macro="">
      <xdr:nvGraphicFramePr>
        <xdr:cNvPr id="1063174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129540</xdr:colOff>
      <xdr:row>127</xdr:row>
      <xdr:rowOff>0</xdr:rowOff>
    </xdr:from>
    <xdr:to>
      <xdr:col>8</xdr:col>
      <xdr:colOff>213360</xdr:colOff>
      <xdr:row>127</xdr:row>
      <xdr:rowOff>0</xdr:rowOff>
    </xdr:to>
    <xdr:graphicFrame macro="">
      <xdr:nvGraphicFramePr>
        <xdr:cNvPr id="1063174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129540</xdr:colOff>
      <xdr:row>153</xdr:row>
      <xdr:rowOff>0</xdr:rowOff>
    </xdr:from>
    <xdr:to>
      <xdr:col>8</xdr:col>
      <xdr:colOff>213360</xdr:colOff>
      <xdr:row>153</xdr:row>
      <xdr:rowOff>0</xdr:rowOff>
    </xdr:to>
    <xdr:graphicFrame macro="">
      <xdr:nvGraphicFramePr>
        <xdr:cNvPr id="1063174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129540</xdr:colOff>
      <xdr:row>179</xdr:row>
      <xdr:rowOff>0</xdr:rowOff>
    </xdr:from>
    <xdr:to>
      <xdr:col>8</xdr:col>
      <xdr:colOff>213360</xdr:colOff>
      <xdr:row>179</xdr:row>
      <xdr:rowOff>0</xdr:rowOff>
    </xdr:to>
    <xdr:graphicFrame macro="">
      <xdr:nvGraphicFramePr>
        <xdr:cNvPr id="1063174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129540</xdr:colOff>
      <xdr:row>205</xdr:row>
      <xdr:rowOff>0</xdr:rowOff>
    </xdr:from>
    <xdr:to>
      <xdr:col>8</xdr:col>
      <xdr:colOff>213360</xdr:colOff>
      <xdr:row>205</xdr:row>
      <xdr:rowOff>0</xdr:rowOff>
    </xdr:to>
    <xdr:graphicFrame macro="">
      <xdr:nvGraphicFramePr>
        <xdr:cNvPr id="106317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</xdr:colOff>
      <xdr:row>23</xdr:row>
      <xdr:rowOff>0</xdr:rowOff>
    </xdr:from>
    <xdr:to>
      <xdr:col>8</xdr:col>
      <xdr:colOff>213360</xdr:colOff>
      <xdr:row>23</xdr:row>
      <xdr:rowOff>0</xdr:rowOff>
    </xdr:to>
    <xdr:graphicFrame macro="">
      <xdr:nvGraphicFramePr>
        <xdr:cNvPr id="106409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129540</xdr:colOff>
      <xdr:row>49</xdr:row>
      <xdr:rowOff>0</xdr:rowOff>
    </xdr:from>
    <xdr:to>
      <xdr:col>8</xdr:col>
      <xdr:colOff>213360</xdr:colOff>
      <xdr:row>49</xdr:row>
      <xdr:rowOff>0</xdr:rowOff>
    </xdr:to>
    <xdr:graphicFrame macro="">
      <xdr:nvGraphicFramePr>
        <xdr:cNvPr id="106409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129540</xdr:colOff>
      <xdr:row>75</xdr:row>
      <xdr:rowOff>0</xdr:rowOff>
    </xdr:from>
    <xdr:to>
      <xdr:col>8</xdr:col>
      <xdr:colOff>213360</xdr:colOff>
      <xdr:row>75</xdr:row>
      <xdr:rowOff>0</xdr:rowOff>
    </xdr:to>
    <xdr:graphicFrame macro="">
      <xdr:nvGraphicFramePr>
        <xdr:cNvPr id="1064095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129540</xdr:colOff>
      <xdr:row>101</xdr:row>
      <xdr:rowOff>0</xdr:rowOff>
    </xdr:from>
    <xdr:to>
      <xdr:col>8</xdr:col>
      <xdr:colOff>213360</xdr:colOff>
      <xdr:row>101</xdr:row>
      <xdr:rowOff>0</xdr:rowOff>
    </xdr:to>
    <xdr:graphicFrame macro="">
      <xdr:nvGraphicFramePr>
        <xdr:cNvPr id="1064095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129540</xdr:colOff>
      <xdr:row>127</xdr:row>
      <xdr:rowOff>0</xdr:rowOff>
    </xdr:from>
    <xdr:to>
      <xdr:col>8</xdr:col>
      <xdr:colOff>213360</xdr:colOff>
      <xdr:row>127</xdr:row>
      <xdr:rowOff>0</xdr:rowOff>
    </xdr:to>
    <xdr:graphicFrame macro="">
      <xdr:nvGraphicFramePr>
        <xdr:cNvPr id="1064095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129540</xdr:colOff>
      <xdr:row>153</xdr:row>
      <xdr:rowOff>0</xdr:rowOff>
    </xdr:from>
    <xdr:to>
      <xdr:col>8</xdr:col>
      <xdr:colOff>213360</xdr:colOff>
      <xdr:row>153</xdr:row>
      <xdr:rowOff>0</xdr:rowOff>
    </xdr:to>
    <xdr:graphicFrame macro="">
      <xdr:nvGraphicFramePr>
        <xdr:cNvPr id="1064095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129540</xdr:colOff>
      <xdr:row>179</xdr:row>
      <xdr:rowOff>0</xdr:rowOff>
    </xdr:from>
    <xdr:to>
      <xdr:col>8</xdr:col>
      <xdr:colOff>213360</xdr:colOff>
      <xdr:row>179</xdr:row>
      <xdr:rowOff>0</xdr:rowOff>
    </xdr:to>
    <xdr:graphicFrame macro="">
      <xdr:nvGraphicFramePr>
        <xdr:cNvPr id="1064095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129540</xdr:colOff>
      <xdr:row>205</xdr:row>
      <xdr:rowOff>0</xdr:rowOff>
    </xdr:from>
    <xdr:to>
      <xdr:col>8</xdr:col>
      <xdr:colOff>213360</xdr:colOff>
      <xdr:row>205</xdr:row>
      <xdr:rowOff>0</xdr:rowOff>
    </xdr:to>
    <xdr:graphicFrame macro="">
      <xdr:nvGraphicFramePr>
        <xdr:cNvPr id="1064096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showGridLines="0" topLeftCell="A4" zoomScale="40" zoomScaleNormal="40" zoomScaleSheetLayoutView="40" zoomScalePageLayoutView="40" workbookViewId="0">
      <selection activeCell="O12" sqref="O12:P12"/>
    </sheetView>
  </sheetViews>
  <sheetFormatPr defaultColWidth="9.109375" defaultRowHeight="24.6" x14ac:dyDescent="0.4"/>
  <cols>
    <col min="1" max="1" width="18.5546875" style="707" customWidth="1"/>
    <col min="2" max="2" width="16.88671875" style="707" customWidth="1"/>
    <col min="3" max="3" width="18.33203125" style="707" customWidth="1"/>
    <col min="4" max="4" width="37.109375" style="707" customWidth="1"/>
    <col min="5" max="12" width="9.109375" style="707"/>
    <col min="13" max="13" width="37.33203125" style="707" customWidth="1"/>
    <col min="14" max="15" width="9.109375" style="707"/>
    <col min="16" max="16" width="21.33203125" style="707" customWidth="1"/>
    <col min="17" max="17" width="38.33203125" style="707" customWidth="1"/>
    <col min="18" max="16384" width="9.109375" style="707"/>
  </cols>
  <sheetData>
    <row r="1" spans="1:17" ht="135.75" customHeight="1" x14ac:dyDescent="0.45">
      <c r="A1" s="767" t="s">
        <v>194</v>
      </c>
      <c r="B1" s="768"/>
      <c r="C1" s="768"/>
      <c r="D1" s="768"/>
      <c r="E1" s="769" t="s">
        <v>215</v>
      </c>
      <c r="F1" s="770"/>
      <c r="G1" s="770"/>
      <c r="H1" s="770"/>
      <c r="I1" s="770"/>
      <c r="J1" s="770"/>
      <c r="K1" s="770"/>
      <c r="L1" s="770"/>
      <c r="M1" s="770"/>
      <c r="N1" s="769" t="s">
        <v>205</v>
      </c>
      <c r="O1" s="770"/>
      <c r="P1" s="770"/>
      <c r="Q1" s="771"/>
    </row>
    <row r="2" spans="1:17" ht="81" customHeight="1" x14ac:dyDescent="0.4">
      <c r="A2" s="772" t="s">
        <v>206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4"/>
    </row>
    <row r="3" spans="1:17" s="726" customFormat="1" ht="120" customHeight="1" x14ac:dyDescent="0.4">
      <c r="A3" s="723"/>
      <c r="B3" s="724"/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724"/>
      <c r="P3" s="724"/>
      <c r="Q3" s="725"/>
    </row>
    <row r="4" spans="1:17" s="251" customFormat="1" ht="114" customHeight="1" x14ac:dyDescent="0.4">
      <c r="A4" s="759" t="s">
        <v>217</v>
      </c>
      <c r="B4" s="760"/>
      <c r="C4" s="760"/>
      <c r="D4" s="760"/>
      <c r="E4" s="760"/>
      <c r="F4" s="760"/>
      <c r="G4" s="760"/>
      <c r="H4" s="761"/>
      <c r="I4" s="761"/>
      <c r="J4" s="761"/>
      <c r="K4" s="761"/>
      <c r="L4" s="761"/>
      <c r="M4" s="761"/>
      <c r="N4" s="761"/>
      <c r="O4" s="761"/>
      <c r="P4" s="761"/>
      <c r="Q4" s="762"/>
    </row>
    <row r="5" spans="1:17" s="726" customFormat="1" ht="117" customHeight="1" x14ac:dyDescent="0.4">
      <c r="A5" s="723"/>
      <c r="B5" s="724"/>
      <c r="C5" s="724"/>
      <c r="D5" s="724"/>
      <c r="E5" s="724"/>
      <c r="F5" s="724"/>
      <c r="G5" s="724"/>
      <c r="H5" s="724"/>
      <c r="I5" s="724"/>
      <c r="J5" s="724"/>
      <c r="K5" s="724"/>
      <c r="L5" s="724"/>
      <c r="M5" s="724"/>
      <c r="N5" s="724"/>
      <c r="O5" s="724"/>
      <c r="P5" s="724"/>
      <c r="Q5" s="725"/>
    </row>
    <row r="6" spans="1:17" ht="83.25" customHeight="1" x14ac:dyDescent="0.4">
      <c r="A6" s="775" t="s">
        <v>235</v>
      </c>
      <c r="B6" s="776"/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776"/>
      <c r="Q6" s="777"/>
    </row>
    <row r="7" spans="1:17" ht="138" customHeight="1" x14ac:dyDescent="0.4">
      <c r="A7" s="708"/>
      <c r="B7" s="709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709"/>
      <c r="N7" s="709"/>
      <c r="O7" s="709"/>
      <c r="P7" s="709"/>
      <c r="Q7" s="710"/>
    </row>
    <row r="8" spans="1:17" ht="51.75" customHeight="1" x14ac:dyDescent="0.4">
      <c r="A8" s="755" t="s">
        <v>207</v>
      </c>
      <c r="B8" s="756"/>
      <c r="C8" s="756"/>
      <c r="D8" s="756"/>
      <c r="E8" s="756"/>
      <c r="F8" s="756"/>
      <c r="G8" s="756"/>
      <c r="H8" s="757"/>
      <c r="I8" s="757"/>
      <c r="J8" s="757"/>
      <c r="K8" s="757"/>
      <c r="L8" s="757"/>
      <c r="M8" s="757"/>
      <c r="N8" s="757"/>
      <c r="O8" s="757"/>
      <c r="P8" s="757"/>
      <c r="Q8" s="758"/>
    </row>
    <row r="9" spans="1:17" ht="144" customHeight="1" x14ac:dyDescent="0.4">
      <c r="A9" s="763" t="s">
        <v>263</v>
      </c>
      <c r="B9" s="764"/>
      <c r="C9" s="764"/>
      <c r="D9" s="764"/>
      <c r="E9" s="764"/>
      <c r="F9" s="764"/>
      <c r="G9" s="764"/>
      <c r="H9" s="765"/>
      <c r="I9" s="765"/>
      <c r="J9" s="765"/>
      <c r="K9" s="765"/>
      <c r="L9" s="765"/>
      <c r="M9" s="765"/>
      <c r="N9" s="765"/>
      <c r="O9" s="765"/>
      <c r="P9" s="765"/>
      <c r="Q9" s="766"/>
    </row>
    <row r="10" spans="1:17" ht="153" customHeight="1" x14ac:dyDescent="0.4">
      <c r="A10" s="708"/>
      <c r="B10" s="709"/>
      <c r="C10" s="709"/>
      <c r="D10" s="709"/>
      <c r="E10" s="709"/>
      <c r="F10" s="709"/>
      <c r="G10" s="709"/>
      <c r="H10" s="709"/>
      <c r="I10" s="709"/>
      <c r="J10" s="709"/>
      <c r="K10" s="709"/>
      <c r="L10" s="709"/>
      <c r="M10" s="709"/>
      <c r="N10" s="709"/>
      <c r="O10" s="709"/>
      <c r="P10" s="709"/>
      <c r="Q10" s="710"/>
    </row>
    <row r="11" spans="1:17" s="712" customFormat="1" ht="72" customHeight="1" x14ac:dyDescent="0.25">
      <c r="A11" s="743" t="s">
        <v>208</v>
      </c>
      <c r="B11" s="744"/>
      <c r="C11" s="745"/>
      <c r="D11" s="745"/>
      <c r="E11" s="744" t="s">
        <v>209</v>
      </c>
      <c r="F11" s="745"/>
      <c r="G11" s="745"/>
      <c r="H11" s="745"/>
      <c r="I11" s="745"/>
      <c r="J11" s="745"/>
      <c r="K11" s="746"/>
      <c r="L11" s="744" t="s">
        <v>210</v>
      </c>
      <c r="M11" s="746"/>
      <c r="N11" s="746"/>
      <c r="O11" s="747" t="s">
        <v>211</v>
      </c>
      <c r="P11" s="748"/>
      <c r="Q11" s="711" t="s">
        <v>212</v>
      </c>
    </row>
    <row r="12" spans="1:17" s="712" customFormat="1" ht="76.5" customHeight="1" thickBot="1" x14ac:dyDescent="0.3">
      <c r="A12" s="749" t="s">
        <v>213</v>
      </c>
      <c r="B12" s="750"/>
      <c r="C12" s="751"/>
      <c r="D12" s="751"/>
      <c r="E12" s="750" t="s">
        <v>213</v>
      </c>
      <c r="F12" s="751"/>
      <c r="G12" s="751"/>
      <c r="H12" s="751"/>
      <c r="I12" s="751"/>
      <c r="J12" s="751"/>
      <c r="K12" s="752"/>
      <c r="L12" s="750" t="s">
        <v>214</v>
      </c>
      <c r="M12" s="752"/>
      <c r="N12" s="752"/>
      <c r="O12" s="753"/>
      <c r="P12" s="754"/>
      <c r="Q12" s="736" t="s">
        <v>258</v>
      </c>
    </row>
  </sheetData>
  <sheetProtection password="EB3E" sheet="1" objects="1" scenarios="1" selectLockedCells="1"/>
  <mergeCells count="16">
    <mergeCell ref="A8:Q8"/>
    <mergeCell ref="A4:Q4"/>
    <mergeCell ref="A9:Q9"/>
    <mergeCell ref="A1:D1"/>
    <mergeCell ref="E1:M1"/>
    <mergeCell ref="N1:Q1"/>
    <mergeCell ref="A2:Q2"/>
    <mergeCell ref="A6:Q6"/>
    <mergeCell ref="A11:D11"/>
    <mergeCell ref="E11:K11"/>
    <mergeCell ref="L11:N11"/>
    <mergeCell ref="O11:P11"/>
    <mergeCell ref="A12:D12"/>
    <mergeCell ref="E12:K12"/>
    <mergeCell ref="L12:N12"/>
    <mergeCell ref="O12:P12"/>
  </mergeCells>
  <conditionalFormatting sqref="B8:G9">
    <cfRule type="dataBar" priority="3">
      <dataBar>
        <cfvo type="min"/>
        <cfvo type="max"/>
        <color rgb="FF638EC6"/>
      </dataBar>
    </cfRule>
  </conditionalFormatting>
  <conditionalFormatting sqref="E11 L11 B11 Q11 O11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  <pageSetup paperSize="9" scale="32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opLeftCell="A61" zoomScale="70" workbookViewId="0">
      <selection activeCell="Q80" sqref="Q80"/>
    </sheetView>
  </sheetViews>
  <sheetFormatPr defaultRowHeight="13.2" x14ac:dyDescent="0.25"/>
  <cols>
    <col min="2" max="2" width="14.88671875" customWidth="1"/>
    <col min="3" max="3" width="17.33203125" customWidth="1"/>
    <col min="4" max="4" width="17.44140625" customWidth="1"/>
    <col min="5" max="5" width="14" customWidth="1"/>
  </cols>
  <sheetData>
    <row r="1" spans="1:19" s="2" customFormat="1" ht="17.399999999999999" x14ac:dyDescent="0.3">
      <c r="A1" s="894" t="s">
        <v>8</v>
      </c>
      <c r="B1" s="894"/>
      <c r="C1" s="894"/>
      <c r="D1" s="895" t="s">
        <v>71</v>
      </c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14"/>
    </row>
    <row r="2" spans="1:19" s="2" customFormat="1" x14ac:dyDescent="0.25">
      <c r="A2" s="13" t="s">
        <v>0</v>
      </c>
      <c r="B2" s="897" t="s">
        <v>67</v>
      </c>
      <c r="C2" s="898"/>
      <c r="D2" s="898"/>
      <c r="E2" s="898"/>
      <c r="F2" s="3"/>
      <c r="G2" s="3"/>
      <c r="H2" s="3"/>
      <c r="I2" s="3"/>
      <c r="J2" s="3"/>
      <c r="K2" s="3"/>
      <c r="L2" s="3"/>
      <c r="M2" s="3"/>
      <c r="N2" s="3"/>
      <c r="O2" s="14"/>
    </row>
    <row r="3" spans="1:19" s="2" customFormat="1" ht="15.6" x14ac:dyDescent="0.25">
      <c r="A3" s="299" t="s">
        <v>24</v>
      </c>
      <c r="B3" s="299"/>
      <c r="C3" s="884" t="s">
        <v>56</v>
      </c>
      <c r="D3" s="884"/>
      <c r="E3" s="884"/>
      <c r="F3" s="884"/>
      <c r="G3" s="884"/>
      <c r="H3" s="884"/>
      <c r="I3" s="6"/>
      <c r="O3" s="14"/>
    </row>
    <row r="4" spans="1:19" s="4" customFormat="1" ht="15.6" x14ac:dyDescent="0.25">
      <c r="A4" s="11"/>
      <c r="B4" s="11"/>
      <c r="C4" s="12"/>
      <c r="D4" s="12"/>
      <c r="E4" s="12"/>
      <c r="F4" s="12"/>
      <c r="G4" s="12"/>
      <c r="H4" s="12"/>
      <c r="I4" s="11"/>
      <c r="O4" s="15"/>
    </row>
    <row r="5" spans="1:19" s="4" customFormat="1" ht="15.6" x14ac:dyDescent="0.25">
      <c r="A5" s="2" t="s">
        <v>1</v>
      </c>
      <c r="B5" s="10"/>
      <c r="C5" s="12"/>
      <c r="D5" s="12"/>
      <c r="E5" s="12"/>
      <c r="F5" s="12"/>
      <c r="G5" s="12"/>
      <c r="H5" s="12"/>
      <c r="I5" s="11"/>
      <c r="O5" s="15"/>
    </row>
    <row r="6" spans="1:19" s="2" customFormat="1" x14ac:dyDescent="0.25">
      <c r="C6" s="885" t="s">
        <v>55</v>
      </c>
      <c r="D6" s="886"/>
      <c r="E6" s="886"/>
      <c r="F6" s="886"/>
      <c r="G6" s="886"/>
      <c r="H6" s="886"/>
      <c r="J6" s="885" t="s">
        <v>12</v>
      </c>
      <c r="K6" s="887"/>
      <c r="L6" s="887"/>
      <c r="M6" s="887"/>
      <c r="N6" s="887"/>
      <c r="O6" s="14"/>
    </row>
    <row r="7" spans="1:19" s="2" customFormat="1" ht="13.8" thickBot="1" x14ac:dyDescent="0.3">
      <c r="A7" s="23" t="s">
        <v>11</v>
      </c>
      <c r="B7" s="24" t="s">
        <v>5</v>
      </c>
      <c r="C7" s="20" t="s">
        <v>2</v>
      </c>
      <c r="D7" s="28">
        <v>1</v>
      </c>
      <c r="E7" s="28">
        <v>2</v>
      </c>
      <c r="F7" s="28">
        <v>3</v>
      </c>
      <c r="G7" s="20">
        <v>4</v>
      </c>
      <c r="H7" s="20">
        <v>5</v>
      </c>
      <c r="I7" s="7"/>
      <c r="J7" s="25">
        <v>1</v>
      </c>
      <c r="K7" s="20">
        <v>2</v>
      </c>
      <c r="L7" s="20">
        <v>3</v>
      </c>
      <c r="M7" s="21">
        <v>4</v>
      </c>
      <c r="N7" s="22">
        <v>5</v>
      </c>
      <c r="O7" s="14"/>
      <c r="Q7" s="285" t="s">
        <v>102</v>
      </c>
      <c r="R7" s="263" t="s">
        <v>38</v>
      </c>
      <c r="S7" s="284" t="s">
        <v>108</v>
      </c>
    </row>
    <row r="8" spans="1:19" s="2" customFormat="1" ht="13.8" thickBot="1" x14ac:dyDescent="0.3">
      <c r="A8" s="26">
        <v>1</v>
      </c>
      <c r="B8" s="27">
        <v>2007</v>
      </c>
      <c r="C8" s="27" t="s">
        <v>59</v>
      </c>
      <c r="D8" s="27" t="s">
        <v>59</v>
      </c>
      <c r="E8" s="27"/>
      <c r="F8" s="27"/>
      <c r="G8" s="27" t="s">
        <v>59</v>
      </c>
      <c r="H8" s="27"/>
      <c r="I8" s="9"/>
      <c r="J8" s="33" t="str">
        <f t="shared" ref="J8:N14" si="0">IF(D8="","",IF(D8="&lt; 10","",IF(D8="&lt;10","",LOG(D8))))</f>
        <v/>
      </c>
      <c r="K8" s="33" t="str">
        <f t="shared" si="0"/>
        <v/>
      </c>
      <c r="L8" s="33" t="str">
        <f t="shared" si="0"/>
        <v/>
      </c>
      <c r="M8" s="33" t="str">
        <f t="shared" si="0"/>
        <v/>
      </c>
      <c r="N8" s="33" t="str">
        <f t="shared" si="0"/>
        <v/>
      </c>
      <c r="O8" s="14"/>
      <c r="P8" s="173" t="str">
        <f>IF(COUNT(J8:N8)&lt;2,"",(MAX(J8:N8)-MIN(J8:N8))^2/2)</f>
        <v/>
      </c>
      <c r="Q8" s="189" t="str">
        <f>IF(COUNT(J8:N8)&lt;2,"",VAR(J8:N8))</f>
        <v/>
      </c>
      <c r="R8" s="4">
        <f t="shared" ref="R8:R13" si="1">COUNT(J8:O8)</f>
        <v>0</v>
      </c>
    </row>
    <row r="9" spans="1:19" s="2" customFormat="1" ht="13.8" thickBot="1" x14ac:dyDescent="0.3">
      <c r="A9" s="18">
        <v>2</v>
      </c>
      <c r="B9" s="435">
        <v>2008</v>
      </c>
      <c r="C9" s="946">
        <v>1545</v>
      </c>
      <c r="D9" s="435">
        <v>1000</v>
      </c>
      <c r="E9" s="435"/>
      <c r="F9" s="435"/>
      <c r="G9" s="435"/>
      <c r="H9" s="435">
        <v>2000</v>
      </c>
      <c r="I9" s="9"/>
      <c r="J9" s="33">
        <f t="shared" si="0"/>
        <v>3</v>
      </c>
      <c r="K9" s="33" t="str">
        <f t="shared" si="0"/>
        <v/>
      </c>
      <c r="L9" s="33" t="str">
        <f t="shared" si="0"/>
        <v/>
      </c>
      <c r="M9" s="33" t="str">
        <f t="shared" si="0"/>
        <v/>
      </c>
      <c r="N9" s="33">
        <f t="shared" si="0"/>
        <v>3.3010299956639813</v>
      </c>
      <c r="O9" s="14"/>
      <c r="P9" s="173">
        <f>IF(COUNT(J9:N10)&lt;2,"",(MAX(J9:N10)-MIN(J9:N10))^2/2)</f>
        <v>7.2280294161940609E-2</v>
      </c>
      <c r="Q9" s="189">
        <f>IF(COUNT(J9:N10)&lt;2,"",VAR(J9:N10))</f>
        <v>4.0241552723165375E-2</v>
      </c>
      <c r="R9" s="4">
        <f>COUNT(J9:O9)</f>
        <v>2</v>
      </c>
    </row>
    <row r="10" spans="1:19" s="2" customFormat="1" ht="13.8" thickBot="1" x14ac:dyDescent="0.3">
      <c r="A10" s="18">
        <v>3</v>
      </c>
      <c r="B10" s="436">
        <v>2008</v>
      </c>
      <c r="C10" s="891"/>
      <c r="D10" s="436"/>
      <c r="E10" s="436"/>
      <c r="F10" s="436"/>
      <c r="G10" s="436"/>
      <c r="H10" s="436">
        <v>2400</v>
      </c>
      <c r="I10" s="9"/>
      <c r="J10" s="33" t="str">
        <f t="shared" si="0"/>
        <v/>
      </c>
      <c r="K10" s="33" t="str">
        <f t="shared" si="0"/>
        <v/>
      </c>
      <c r="L10" s="33" t="str">
        <f t="shared" si="0"/>
        <v/>
      </c>
      <c r="M10" s="33" t="str">
        <f t="shared" si="0"/>
        <v/>
      </c>
      <c r="N10" s="33">
        <f t="shared" si="0"/>
        <v>3.3802112417116059</v>
      </c>
      <c r="O10" s="14"/>
      <c r="R10" s="4">
        <f t="shared" si="1"/>
        <v>1</v>
      </c>
    </row>
    <row r="11" spans="1:19" s="2" customFormat="1" ht="13.8" thickBot="1" x14ac:dyDescent="0.3">
      <c r="A11" s="18">
        <v>4</v>
      </c>
      <c r="B11" s="19"/>
      <c r="C11" s="19"/>
      <c r="D11" s="19"/>
      <c r="E11" s="19"/>
      <c r="F11" s="19"/>
      <c r="G11" s="19"/>
      <c r="H11" s="19"/>
      <c r="I11" s="9"/>
      <c r="J11" s="33" t="str">
        <f t="shared" si="0"/>
        <v/>
      </c>
      <c r="K11" s="33" t="str">
        <f t="shared" si="0"/>
        <v/>
      </c>
      <c r="L11" s="33" t="str">
        <f t="shared" si="0"/>
        <v/>
      </c>
      <c r="M11" s="33" t="str">
        <f t="shared" si="0"/>
        <v/>
      </c>
      <c r="N11" s="33" t="str">
        <f t="shared" si="0"/>
        <v/>
      </c>
      <c r="O11" s="14"/>
      <c r="R11" s="4">
        <f t="shared" si="1"/>
        <v>0</v>
      </c>
    </row>
    <row r="12" spans="1:19" s="2" customFormat="1" ht="13.8" thickBot="1" x14ac:dyDescent="0.3">
      <c r="A12" s="18">
        <v>5</v>
      </c>
      <c r="B12" s="19"/>
      <c r="C12" s="19"/>
      <c r="D12" s="19"/>
      <c r="E12" s="19"/>
      <c r="F12" s="19"/>
      <c r="G12" s="19"/>
      <c r="H12" s="19"/>
      <c r="I12" s="9"/>
      <c r="J12" s="33" t="str">
        <f t="shared" si="0"/>
        <v/>
      </c>
      <c r="K12" s="33" t="str">
        <f t="shared" si="0"/>
        <v/>
      </c>
      <c r="L12" s="33" t="str">
        <f t="shared" si="0"/>
        <v/>
      </c>
      <c r="M12" s="33" t="str">
        <f t="shared" si="0"/>
        <v/>
      </c>
      <c r="N12" s="33" t="str">
        <f t="shared" si="0"/>
        <v/>
      </c>
      <c r="O12" s="14"/>
      <c r="R12" s="4">
        <f t="shared" si="1"/>
        <v>0</v>
      </c>
    </row>
    <row r="13" spans="1:19" s="2" customFormat="1" ht="13.8" thickBot="1" x14ac:dyDescent="0.3">
      <c r="A13" s="18">
        <v>6</v>
      </c>
      <c r="B13" s="19"/>
      <c r="C13" s="19"/>
      <c r="D13" s="19"/>
      <c r="E13" s="19"/>
      <c r="F13" s="19"/>
      <c r="G13" s="19"/>
      <c r="H13" s="19"/>
      <c r="I13" s="9"/>
      <c r="J13" s="33" t="str">
        <f t="shared" si="0"/>
        <v/>
      </c>
      <c r="K13" s="33" t="str">
        <f t="shared" si="0"/>
        <v/>
      </c>
      <c r="L13" s="33" t="str">
        <f t="shared" si="0"/>
        <v/>
      </c>
      <c r="M13" s="33" t="str">
        <f t="shared" si="0"/>
        <v/>
      </c>
      <c r="N13" s="33" t="str">
        <f t="shared" si="0"/>
        <v/>
      </c>
      <c r="O13" s="14"/>
      <c r="R13" s="4">
        <f t="shared" si="1"/>
        <v>0</v>
      </c>
    </row>
    <row r="14" spans="1:19" s="2" customFormat="1" x14ac:dyDescent="0.25">
      <c r="A14" s="18">
        <v>7</v>
      </c>
      <c r="B14" s="19"/>
      <c r="C14" s="19"/>
      <c r="D14" s="19"/>
      <c r="E14" s="19"/>
      <c r="F14" s="19"/>
      <c r="G14" s="19"/>
      <c r="H14" s="19"/>
      <c r="I14" s="9"/>
      <c r="J14" s="33" t="str">
        <f t="shared" si="0"/>
        <v/>
      </c>
      <c r="K14" s="33" t="str">
        <f t="shared" si="0"/>
        <v/>
      </c>
      <c r="L14" s="33" t="str">
        <f t="shared" si="0"/>
        <v/>
      </c>
      <c r="M14" s="33" t="str">
        <f t="shared" si="0"/>
        <v/>
      </c>
      <c r="N14" s="33" t="str">
        <f t="shared" si="0"/>
        <v/>
      </c>
      <c r="O14" s="14"/>
    </row>
    <row r="17" spans="1:19" s="2" customFormat="1" ht="15.6" x14ac:dyDescent="0.25">
      <c r="A17" s="299" t="s">
        <v>24</v>
      </c>
      <c r="B17" s="299"/>
      <c r="C17" s="884" t="s">
        <v>72</v>
      </c>
      <c r="D17" s="884"/>
      <c r="E17" s="884"/>
      <c r="F17" s="884"/>
      <c r="G17" s="884"/>
      <c r="H17" s="884"/>
      <c r="I17" s="6"/>
      <c r="O17" s="14"/>
    </row>
    <row r="18" spans="1:19" s="4" customFormat="1" ht="15.6" x14ac:dyDescent="0.25">
      <c r="A18" s="11"/>
      <c r="B18" s="11"/>
      <c r="C18" s="12"/>
      <c r="D18" s="12"/>
      <c r="E18" s="12"/>
      <c r="F18" s="12"/>
      <c r="G18" s="12"/>
      <c r="H18" s="12"/>
      <c r="I18" s="11"/>
      <c r="O18" s="15"/>
    </row>
    <row r="19" spans="1:19" s="4" customFormat="1" ht="15.6" x14ac:dyDescent="0.25">
      <c r="A19" s="2" t="s">
        <v>1</v>
      </c>
      <c r="B19" s="10"/>
      <c r="C19" s="12"/>
      <c r="D19" s="12"/>
      <c r="E19" s="12"/>
      <c r="F19" s="12"/>
      <c r="G19" s="12"/>
      <c r="H19" s="12"/>
      <c r="I19" s="11"/>
      <c r="O19" s="15"/>
    </row>
    <row r="20" spans="1:19" s="2" customFormat="1" x14ac:dyDescent="0.25">
      <c r="C20" s="885" t="s">
        <v>55</v>
      </c>
      <c r="D20" s="886"/>
      <c r="E20" s="886"/>
      <c r="F20" s="886"/>
      <c r="G20" s="886"/>
      <c r="H20" s="886"/>
      <c r="J20" s="885" t="s">
        <v>12</v>
      </c>
      <c r="K20" s="887"/>
      <c r="L20" s="887"/>
      <c r="M20" s="887"/>
      <c r="N20" s="887"/>
      <c r="O20" s="14"/>
    </row>
    <row r="21" spans="1:19" s="2" customFormat="1" ht="13.8" thickBot="1" x14ac:dyDescent="0.3">
      <c r="A21" s="23" t="s">
        <v>11</v>
      </c>
      <c r="B21" s="24" t="s">
        <v>5</v>
      </c>
      <c r="C21" s="20" t="s">
        <v>2</v>
      </c>
      <c r="D21" s="28">
        <v>1</v>
      </c>
      <c r="E21" s="28">
        <v>2</v>
      </c>
      <c r="F21" s="28">
        <v>3</v>
      </c>
      <c r="G21" s="20">
        <v>4</v>
      </c>
      <c r="H21" s="20">
        <v>5</v>
      </c>
      <c r="I21" s="7"/>
      <c r="J21" s="25">
        <v>1</v>
      </c>
      <c r="K21" s="20">
        <v>2</v>
      </c>
      <c r="L21" s="20">
        <v>3</v>
      </c>
      <c r="M21" s="21">
        <v>4</v>
      </c>
      <c r="N21" s="22">
        <v>5</v>
      </c>
      <c r="O21" s="14"/>
      <c r="Q21" s="285" t="s">
        <v>102</v>
      </c>
      <c r="R21" s="263" t="s">
        <v>38</v>
      </c>
      <c r="S21" s="284" t="s">
        <v>108</v>
      </c>
    </row>
    <row r="22" spans="1:19" s="2" customFormat="1" ht="13.8" thickBot="1" x14ac:dyDescent="0.3">
      <c r="A22" s="18">
        <v>2</v>
      </c>
      <c r="B22" s="899">
        <v>2008</v>
      </c>
      <c r="C22" s="899">
        <v>1545</v>
      </c>
      <c r="D22" s="295">
        <v>1400</v>
      </c>
      <c r="E22" s="295"/>
      <c r="F22" s="295">
        <v>2000</v>
      </c>
      <c r="G22" s="295"/>
      <c r="H22" s="295"/>
      <c r="I22" s="9"/>
      <c r="J22" s="33">
        <f t="shared" ref="J22:N26" si="2">IF(D22="","",IF(D22="&lt; 10","",IF(D22="&lt;10","",LOG(D22))))</f>
        <v>3.1461280356782382</v>
      </c>
      <c r="K22" s="33" t="str">
        <f t="shared" si="2"/>
        <v/>
      </c>
      <c r="L22" s="33">
        <f t="shared" si="2"/>
        <v>3.3010299956639813</v>
      </c>
      <c r="M22" s="33" t="str">
        <f t="shared" si="2"/>
        <v/>
      </c>
      <c r="N22" s="33" t="str">
        <f t="shared" si="2"/>
        <v/>
      </c>
      <c r="O22" s="14"/>
      <c r="P22" s="173">
        <f>IF(COUNT(J22:N24)&lt;2,"",(MAX(J22:N24)-MIN(J22:N24))^2/2)</f>
        <v>1.5504065757907462E-2</v>
      </c>
      <c r="Q22" s="189">
        <f>IF(COUNT(J22:N24)&lt;2,"",VAR(J22:N24))</f>
        <v>7.3486660429344652E-3</v>
      </c>
      <c r="R22" s="4">
        <f>COUNT(J22:O22)</f>
        <v>2</v>
      </c>
    </row>
    <row r="23" spans="1:19" s="2" customFormat="1" ht="13.8" thickBot="1" x14ac:dyDescent="0.3">
      <c r="A23" s="18">
        <v>3</v>
      </c>
      <c r="B23" s="900"/>
      <c r="C23" s="900"/>
      <c r="D23" s="295">
        <v>1400</v>
      </c>
      <c r="E23" s="295"/>
      <c r="F23" s="295">
        <v>1400</v>
      </c>
      <c r="G23" s="295"/>
      <c r="H23" s="295"/>
      <c r="I23" s="9"/>
      <c r="J23" s="33">
        <f t="shared" si="2"/>
        <v>3.1461280356782382</v>
      </c>
      <c r="K23" s="33" t="str">
        <f t="shared" si="2"/>
        <v/>
      </c>
      <c r="L23" s="33">
        <f t="shared" si="2"/>
        <v>3.1461280356782382</v>
      </c>
      <c r="M23" s="33" t="str">
        <f t="shared" si="2"/>
        <v/>
      </c>
      <c r="N23" s="33" t="str">
        <f t="shared" si="2"/>
        <v/>
      </c>
      <c r="O23" s="14"/>
      <c r="R23" s="4">
        <f>COUNT(J23:O23)</f>
        <v>2</v>
      </c>
    </row>
    <row r="24" spans="1:19" s="2" customFormat="1" ht="13.8" thickBot="1" x14ac:dyDescent="0.3">
      <c r="A24" s="18">
        <v>4</v>
      </c>
      <c r="B24" s="901"/>
      <c r="C24" s="901"/>
      <c r="D24" s="295">
        <v>2100</v>
      </c>
      <c r="E24" s="295"/>
      <c r="F24" s="295">
        <v>1400</v>
      </c>
      <c r="G24" s="295"/>
      <c r="H24" s="295"/>
      <c r="I24" s="9"/>
      <c r="J24" s="33">
        <f t="shared" si="2"/>
        <v>3.3222192947339191</v>
      </c>
      <c r="K24" s="33" t="str">
        <f t="shared" si="2"/>
        <v/>
      </c>
      <c r="L24" s="33">
        <f t="shared" si="2"/>
        <v>3.1461280356782382</v>
      </c>
      <c r="M24" s="33" t="str">
        <f t="shared" si="2"/>
        <v/>
      </c>
      <c r="N24" s="33" t="str">
        <f t="shared" si="2"/>
        <v/>
      </c>
      <c r="O24" s="14"/>
      <c r="R24" s="4">
        <f>COUNT(J24:O24)</f>
        <v>2</v>
      </c>
    </row>
    <row r="25" spans="1:19" s="2" customFormat="1" ht="13.8" thickBot="1" x14ac:dyDescent="0.3">
      <c r="A25" s="18">
        <v>5</v>
      </c>
      <c r="B25" s="19"/>
      <c r="C25" s="19"/>
      <c r="D25" s="19"/>
      <c r="E25" s="19"/>
      <c r="F25" s="19"/>
      <c r="G25" s="19"/>
      <c r="H25" s="19"/>
      <c r="I25" s="9"/>
      <c r="J25" s="33" t="str">
        <f t="shared" si="2"/>
        <v/>
      </c>
      <c r="K25" s="33" t="str">
        <f t="shared" si="2"/>
        <v/>
      </c>
      <c r="L25" s="33" t="str">
        <f t="shared" si="2"/>
        <v/>
      </c>
      <c r="M25" s="33" t="str">
        <f t="shared" si="2"/>
        <v/>
      </c>
      <c r="N25" s="33" t="str">
        <f t="shared" si="2"/>
        <v/>
      </c>
      <c r="O25" s="14"/>
      <c r="R25" s="4">
        <f>COUNT(J25:O25)</f>
        <v>0</v>
      </c>
    </row>
    <row r="26" spans="1:19" s="2" customFormat="1" ht="13.8" thickBot="1" x14ac:dyDescent="0.3">
      <c r="A26" s="18">
        <v>6</v>
      </c>
      <c r="B26" s="19"/>
      <c r="C26" s="19"/>
      <c r="D26" s="19"/>
      <c r="E26" s="19"/>
      <c r="F26" s="19"/>
      <c r="G26" s="19"/>
      <c r="H26" s="19"/>
      <c r="I26" s="9"/>
      <c r="J26" s="33" t="str">
        <f t="shared" si="2"/>
        <v/>
      </c>
      <c r="K26" s="33" t="str">
        <f t="shared" si="2"/>
        <v/>
      </c>
      <c r="L26" s="33" t="str">
        <f t="shared" si="2"/>
        <v/>
      </c>
      <c r="M26" s="33" t="str">
        <f t="shared" si="2"/>
        <v/>
      </c>
      <c r="N26" s="33" t="str">
        <f t="shared" si="2"/>
        <v/>
      </c>
      <c r="O26" s="14"/>
      <c r="R26" s="4">
        <f>COUNT(J26:O26)</f>
        <v>0</v>
      </c>
    </row>
    <row r="27" spans="1:19" s="462" customFormat="1" x14ac:dyDescent="0.25">
      <c r="A27" s="458"/>
      <c r="B27" s="459"/>
      <c r="C27" s="459"/>
      <c r="D27" s="459"/>
      <c r="E27" s="459"/>
      <c r="F27" s="459"/>
      <c r="G27" s="459"/>
      <c r="H27" s="459"/>
      <c r="I27" s="9"/>
      <c r="J27" s="460"/>
      <c r="K27" s="460"/>
      <c r="L27" s="460"/>
      <c r="M27" s="460"/>
      <c r="N27" s="460"/>
      <c r="O27" s="461"/>
    </row>
    <row r="28" spans="1:19" s="2" customFormat="1" x14ac:dyDescent="0.25">
      <c r="A28" s="447"/>
      <c r="B28" s="408"/>
      <c r="C28" s="408"/>
      <c r="D28" s="408"/>
      <c r="E28" s="408"/>
      <c r="F28" s="408"/>
      <c r="G28" s="408"/>
      <c r="H28" s="408"/>
      <c r="I28" s="9"/>
      <c r="J28" s="307"/>
      <c r="K28" s="307"/>
      <c r="L28" s="307"/>
      <c r="M28" s="307"/>
      <c r="N28" s="307"/>
      <c r="O28" s="14"/>
    </row>
    <row r="29" spans="1:19" s="2" customFormat="1" x14ac:dyDescent="0.25">
      <c r="A29" s="447"/>
      <c r="B29" s="408"/>
      <c r="C29" s="408"/>
      <c r="D29" s="408"/>
      <c r="E29" s="408"/>
      <c r="F29" s="408"/>
      <c r="G29" s="408"/>
      <c r="H29" s="408"/>
      <c r="I29" s="9"/>
      <c r="J29" s="307"/>
      <c r="K29" s="307"/>
      <c r="L29" s="307"/>
      <c r="M29" s="307"/>
      <c r="N29" s="307"/>
      <c r="O29" s="14"/>
    </row>
    <row r="30" spans="1:19" s="2" customFormat="1" ht="15.6" x14ac:dyDescent="0.25">
      <c r="A30" s="299" t="s">
        <v>24</v>
      </c>
      <c r="B30" s="299"/>
      <c r="C30" s="884" t="s">
        <v>84</v>
      </c>
      <c r="D30" s="884"/>
      <c r="E30" s="884"/>
      <c r="F30" s="884"/>
      <c r="G30" s="884"/>
      <c r="H30" s="884"/>
      <c r="I30" s="6"/>
      <c r="O30" s="14"/>
    </row>
    <row r="31" spans="1:19" s="4" customFormat="1" ht="15.6" x14ac:dyDescent="0.25">
      <c r="A31" s="11"/>
      <c r="B31" s="11"/>
      <c r="C31" s="12"/>
      <c r="D31" s="12"/>
      <c r="E31" s="12"/>
      <c r="F31" s="12"/>
      <c r="G31" s="12"/>
      <c r="H31" s="12"/>
      <c r="I31" s="11"/>
      <c r="O31" s="15"/>
    </row>
    <row r="32" spans="1:19" s="4" customFormat="1" ht="15.6" x14ac:dyDescent="0.25">
      <c r="A32" s="2" t="s">
        <v>1</v>
      </c>
      <c r="B32" s="10"/>
      <c r="C32" s="12"/>
      <c r="D32" s="12"/>
      <c r="E32" s="12"/>
      <c r="F32" s="12"/>
      <c r="G32" s="12"/>
      <c r="H32" s="12"/>
      <c r="I32" s="11"/>
      <c r="O32" s="15"/>
    </row>
    <row r="33" spans="1:18" s="2" customFormat="1" x14ac:dyDescent="0.25">
      <c r="C33" s="885" t="s">
        <v>55</v>
      </c>
      <c r="D33" s="886"/>
      <c r="E33" s="886"/>
      <c r="F33" s="886"/>
      <c r="G33" s="886"/>
      <c r="H33" s="886"/>
      <c r="J33" s="885" t="s">
        <v>12</v>
      </c>
      <c r="K33" s="887"/>
      <c r="L33" s="887"/>
      <c r="M33" s="887"/>
      <c r="N33" s="887"/>
      <c r="O33" s="14"/>
    </row>
    <row r="34" spans="1:18" s="2" customFormat="1" ht="13.8" thickBot="1" x14ac:dyDescent="0.3">
      <c r="A34" s="23" t="s">
        <v>11</v>
      </c>
      <c r="B34" s="24" t="s">
        <v>5</v>
      </c>
      <c r="C34" s="20" t="s">
        <v>2</v>
      </c>
      <c r="D34" s="28">
        <v>1</v>
      </c>
      <c r="E34" s="28">
        <v>2</v>
      </c>
      <c r="F34" s="28">
        <v>3</v>
      </c>
      <c r="G34" s="20">
        <v>4</v>
      </c>
      <c r="H34" s="20">
        <v>5</v>
      </c>
      <c r="I34" s="7"/>
      <c r="J34" s="25">
        <v>1</v>
      </c>
      <c r="K34" s="20">
        <v>2</v>
      </c>
      <c r="L34" s="20">
        <v>3</v>
      </c>
      <c r="M34" s="21">
        <v>4</v>
      </c>
      <c r="N34" s="22">
        <v>5</v>
      </c>
      <c r="O34" s="14"/>
    </row>
    <row r="35" spans="1:18" s="2" customFormat="1" ht="13.8" thickBot="1" x14ac:dyDescent="0.3">
      <c r="A35" s="26">
        <v>1</v>
      </c>
      <c r="B35" s="888">
        <v>2007</v>
      </c>
      <c r="C35" s="888" t="s">
        <v>77</v>
      </c>
      <c r="D35" s="19" t="s">
        <v>77</v>
      </c>
      <c r="E35" s="19" t="s">
        <v>77</v>
      </c>
      <c r="F35" s="19" t="s">
        <v>77</v>
      </c>
      <c r="G35" s="19" t="s">
        <v>77</v>
      </c>
      <c r="H35" s="27"/>
      <c r="I35" s="9"/>
      <c r="J35" s="33" t="str">
        <f t="shared" ref="J35:N40" si="3">IF(D35="","",IF(D35="&lt; 10","",IF(D35="&lt;10","",LOG(D35))))</f>
        <v/>
      </c>
      <c r="K35" s="33" t="str">
        <f t="shared" si="3"/>
        <v/>
      </c>
      <c r="L35" s="33" t="str">
        <f t="shared" si="3"/>
        <v/>
      </c>
      <c r="M35" s="33" t="str">
        <f t="shared" si="3"/>
        <v/>
      </c>
      <c r="N35" s="33" t="str">
        <f t="shared" si="3"/>
        <v/>
      </c>
      <c r="O35" s="14"/>
      <c r="P35" s="173" t="str">
        <f>IF(COUNT(J35:N35)&lt;2,"",(MAX(J35:N35)-MIN(J35:N35))^2/2)</f>
        <v/>
      </c>
      <c r="Q35" s="189" t="str">
        <f>IF(COUNT(J35:N35)&lt;2,"",VAR(J35:N35))</f>
        <v/>
      </c>
      <c r="R35" s="4">
        <f t="shared" ref="R35:R40" si="4">COUNT(J35:O35)</f>
        <v>0</v>
      </c>
    </row>
    <row r="36" spans="1:18" s="2" customFormat="1" ht="13.8" thickBot="1" x14ac:dyDescent="0.3">
      <c r="A36" s="18">
        <v>2</v>
      </c>
      <c r="B36" s="889"/>
      <c r="C36" s="889"/>
      <c r="D36" s="19" t="s">
        <v>77</v>
      </c>
      <c r="E36" s="19" t="s">
        <v>77</v>
      </c>
      <c r="F36" s="19" t="s">
        <v>77</v>
      </c>
      <c r="G36" s="19" t="s">
        <v>77</v>
      </c>
      <c r="H36" s="19"/>
      <c r="I36" s="9"/>
      <c r="J36" s="33" t="str">
        <f t="shared" si="3"/>
        <v/>
      </c>
      <c r="K36" s="33" t="str">
        <f t="shared" si="3"/>
        <v/>
      </c>
      <c r="L36" s="33" t="str">
        <f t="shared" si="3"/>
        <v/>
      </c>
      <c r="M36" s="33" t="str">
        <f t="shared" si="3"/>
        <v/>
      </c>
      <c r="N36" s="33" t="str">
        <f t="shared" si="3"/>
        <v/>
      </c>
      <c r="O36" s="14"/>
      <c r="R36" s="4">
        <f t="shared" si="4"/>
        <v>0</v>
      </c>
    </row>
    <row r="37" spans="1:18" s="2" customFormat="1" ht="13.8" thickBot="1" x14ac:dyDescent="0.3">
      <c r="A37" s="18">
        <v>3</v>
      </c>
      <c r="B37" s="949">
        <v>2800</v>
      </c>
      <c r="C37" s="949">
        <v>1545</v>
      </c>
      <c r="D37" s="292">
        <v>2000</v>
      </c>
      <c r="E37" s="292">
        <v>2600</v>
      </c>
      <c r="F37" s="292">
        <v>1600</v>
      </c>
      <c r="G37" s="292">
        <v>2400</v>
      </c>
      <c r="H37" s="436"/>
      <c r="I37" s="9"/>
      <c r="J37" s="33">
        <f t="shared" si="3"/>
        <v>3.3010299956639813</v>
      </c>
      <c r="K37" s="33">
        <f t="shared" si="3"/>
        <v>3.4149733479708178</v>
      </c>
      <c r="L37" s="33">
        <f t="shared" si="3"/>
        <v>3.2041199826559246</v>
      </c>
      <c r="M37" s="33">
        <f t="shared" si="3"/>
        <v>3.3802112417116059</v>
      </c>
      <c r="N37" s="33" t="str">
        <f t="shared" si="3"/>
        <v/>
      </c>
      <c r="O37" s="14"/>
      <c r="P37" s="173">
        <f>IF(COUNT(J37:N38)&lt;2,"",(MAX(J37:N38)-MIN(J37:N38))^2/2)</f>
        <v>8.1838680163792546E-2</v>
      </c>
      <c r="Q37" s="189">
        <f>IF(COUNT(J37:N38)&lt;2,"",VAR(J37:N38))</f>
        <v>1.5663459964719063E-2</v>
      </c>
      <c r="R37" s="4">
        <f>COUNT(J37:O37)</f>
        <v>4</v>
      </c>
    </row>
    <row r="38" spans="1:18" s="2" customFormat="1" ht="13.8" thickBot="1" x14ac:dyDescent="0.3">
      <c r="A38" s="18">
        <v>4</v>
      </c>
      <c r="B38" s="891"/>
      <c r="C38" s="891"/>
      <c r="D38" s="436">
        <v>3300</v>
      </c>
      <c r="E38" s="436">
        <v>2300</v>
      </c>
      <c r="F38" s="436">
        <v>1300</v>
      </c>
      <c r="G38" s="436">
        <v>2100</v>
      </c>
      <c r="H38" s="436"/>
      <c r="I38" s="9"/>
      <c r="J38" s="33">
        <f t="shared" si="3"/>
        <v>3.5185139398778875</v>
      </c>
      <c r="K38" s="33">
        <f t="shared" si="3"/>
        <v>3.3617278360175931</v>
      </c>
      <c r="L38" s="33">
        <f t="shared" si="3"/>
        <v>3.1139433523068369</v>
      </c>
      <c r="M38" s="33">
        <f t="shared" si="3"/>
        <v>3.3222192947339191</v>
      </c>
      <c r="N38" s="33" t="str">
        <f t="shared" si="3"/>
        <v/>
      </c>
      <c r="O38" s="14"/>
      <c r="R38" s="4">
        <f>COUNT(J38:O38)</f>
        <v>4</v>
      </c>
    </row>
    <row r="39" spans="1:18" s="2" customFormat="1" ht="13.8" thickBot="1" x14ac:dyDescent="0.3">
      <c r="A39" s="18">
        <v>5</v>
      </c>
      <c r="B39" s="19"/>
      <c r="C39" s="19"/>
      <c r="D39" s="19"/>
      <c r="E39" s="19"/>
      <c r="F39" s="19"/>
      <c r="G39" s="19"/>
      <c r="H39" s="19"/>
      <c r="I39" s="9"/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 t="shared" si="3"/>
        <v/>
      </c>
      <c r="N39" s="33" t="str">
        <f t="shared" si="3"/>
        <v/>
      </c>
      <c r="O39" s="14"/>
      <c r="R39" s="4">
        <f t="shared" si="4"/>
        <v>0</v>
      </c>
    </row>
    <row r="40" spans="1:18" s="2" customFormat="1" x14ac:dyDescent="0.25">
      <c r="A40" s="18">
        <v>6</v>
      </c>
      <c r="B40" s="19"/>
      <c r="C40" s="19"/>
      <c r="D40" s="19"/>
      <c r="E40" s="19"/>
      <c r="F40" s="19"/>
      <c r="G40" s="19"/>
      <c r="H40" s="19"/>
      <c r="I40" s="9"/>
      <c r="J40" s="33" t="str">
        <f t="shared" si="3"/>
        <v/>
      </c>
      <c r="K40" s="33" t="str">
        <f t="shared" si="3"/>
        <v/>
      </c>
      <c r="L40" s="33" t="str">
        <f t="shared" si="3"/>
        <v/>
      </c>
      <c r="M40" s="33" t="str">
        <f t="shared" si="3"/>
        <v/>
      </c>
      <c r="N40" s="33" t="str">
        <f t="shared" si="3"/>
        <v/>
      </c>
      <c r="O40" s="14"/>
      <c r="R40" s="4">
        <f t="shared" si="4"/>
        <v>0</v>
      </c>
    </row>
    <row r="42" spans="1:18" s="2" customFormat="1" ht="15.6" x14ac:dyDescent="0.25">
      <c r="A42" s="299" t="s">
        <v>24</v>
      </c>
      <c r="B42" s="299"/>
      <c r="C42" s="884" t="s">
        <v>86</v>
      </c>
      <c r="D42" s="884"/>
      <c r="E42" s="884"/>
      <c r="F42" s="884"/>
      <c r="G42" s="884"/>
      <c r="H42" s="884"/>
      <c r="I42" s="6"/>
      <c r="O42" s="14"/>
    </row>
    <row r="43" spans="1:18" s="4" customFormat="1" ht="15.6" x14ac:dyDescent="0.25">
      <c r="A43" s="11"/>
      <c r="B43" s="11"/>
      <c r="C43" s="12"/>
      <c r="D43" s="12"/>
      <c r="E43" s="12"/>
      <c r="F43" s="12"/>
      <c r="G43" s="12"/>
      <c r="H43" s="12"/>
      <c r="I43" s="11"/>
      <c r="O43" s="15"/>
    </row>
    <row r="44" spans="1:18" s="4" customFormat="1" ht="15.6" x14ac:dyDescent="0.25">
      <c r="A44" s="2" t="s">
        <v>1</v>
      </c>
      <c r="B44" s="10"/>
      <c r="C44" s="12"/>
      <c r="D44" s="12"/>
      <c r="E44" s="12"/>
      <c r="F44" s="12"/>
      <c r="G44" s="12"/>
      <c r="H44" s="12"/>
      <c r="I44" s="11"/>
      <c r="O44" s="15"/>
    </row>
    <row r="45" spans="1:18" s="2" customFormat="1" x14ac:dyDescent="0.25">
      <c r="C45" s="885" t="s">
        <v>55</v>
      </c>
      <c r="D45" s="886"/>
      <c r="E45" s="886"/>
      <c r="F45" s="886"/>
      <c r="G45" s="886"/>
      <c r="H45" s="886"/>
      <c r="J45" s="885" t="s">
        <v>12</v>
      </c>
      <c r="K45" s="887"/>
      <c r="L45" s="887"/>
      <c r="M45" s="887"/>
      <c r="N45" s="887"/>
      <c r="O45" s="14"/>
    </row>
    <row r="46" spans="1:18" s="2" customFormat="1" ht="13.8" thickBot="1" x14ac:dyDescent="0.3">
      <c r="A46" s="23" t="s">
        <v>11</v>
      </c>
      <c r="B46" s="24" t="s">
        <v>5</v>
      </c>
      <c r="C46" s="20" t="s">
        <v>2</v>
      </c>
      <c r="D46" s="28">
        <v>1</v>
      </c>
      <c r="E46" s="28">
        <v>2</v>
      </c>
      <c r="F46" s="28">
        <v>3</v>
      </c>
      <c r="G46" s="20">
        <v>4</v>
      </c>
      <c r="H46" s="20">
        <v>5</v>
      </c>
      <c r="I46" s="7"/>
      <c r="J46" s="25">
        <v>1</v>
      </c>
      <c r="K46" s="20">
        <v>2</v>
      </c>
      <c r="L46" s="20">
        <v>3</v>
      </c>
      <c r="M46" s="21">
        <v>4</v>
      </c>
      <c r="N46" s="22">
        <v>5</v>
      </c>
      <c r="O46" s="14"/>
    </row>
    <row r="47" spans="1:18" s="2" customFormat="1" ht="13.8" thickBot="1" x14ac:dyDescent="0.3">
      <c r="A47" s="26">
        <v>1</v>
      </c>
      <c r="B47" s="890">
        <v>2007</v>
      </c>
      <c r="C47" s="890">
        <v>619</v>
      </c>
      <c r="D47" s="27">
        <v>1500</v>
      </c>
      <c r="E47" s="27">
        <v>1200</v>
      </c>
      <c r="F47" s="27">
        <v>1000</v>
      </c>
      <c r="G47" s="27"/>
      <c r="H47" s="27"/>
      <c r="I47" s="9"/>
      <c r="J47" s="33">
        <f t="shared" ref="J47:N48" si="5">IF(D47="","",IF(D47="&lt; 10","",IF(D47="&lt;10","",LOG(D47))))</f>
        <v>3.1760912590556813</v>
      </c>
      <c r="K47" s="33">
        <f t="shared" si="5"/>
        <v>3.0791812460476247</v>
      </c>
      <c r="L47" s="33">
        <f t="shared" si="5"/>
        <v>3</v>
      </c>
      <c r="M47" s="33" t="str">
        <f t="shared" si="5"/>
        <v/>
      </c>
      <c r="N47" s="33" t="str">
        <f t="shared" si="5"/>
        <v/>
      </c>
      <c r="O47" s="14"/>
      <c r="P47" s="173">
        <f>IF(COUNT(J47:N48)&lt;2,"",(MAX(J47:N48)-MIN(J47:N48))^2/2)</f>
        <v>1.550406575790754E-2</v>
      </c>
      <c r="Q47" s="189">
        <f>IF(COUNT(J47:N48)&lt;2,"",VAR(J47:N48))</f>
        <v>4.774869457862185E-3</v>
      </c>
      <c r="R47" s="4">
        <f t="shared" ref="R47:R52" si="6">COUNT(J47:O47)</f>
        <v>3</v>
      </c>
    </row>
    <row r="48" spans="1:18" s="2" customFormat="1" ht="13.8" thickBot="1" x14ac:dyDescent="0.3">
      <c r="A48" s="18">
        <v>2</v>
      </c>
      <c r="B48" s="889"/>
      <c r="C48" s="889"/>
      <c r="D48" s="19">
        <v>1000</v>
      </c>
      <c r="E48" s="19">
        <v>1100</v>
      </c>
      <c r="F48" s="19">
        <v>1300</v>
      </c>
      <c r="G48" s="19"/>
      <c r="H48" s="19"/>
      <c r="I48" s="9"/>
      <c r="J48" s="33">
        <f t="shared" si="5"/>
        <v>3</v>
      </c>
      <c r="K48" s="33">
        <f t="shared" ref="K48:N52" si="7">IF(E48="","",IF(E48="&lt; 10","",IF(E48="&lt;10","",LOG(E48))))</f>
        <v>3.0413926851582249</v>
      </c>
      <c r="L48" s="33">
        <f t="shared" si="7"/>
        <v>3.1139433523068369</v>
      </c>
      <c r="M48" s="33" t="str">
        <f t="shared" si="7"/>
        <v/>
      </c>
      <c r="N48" s="33" t="str">
        <f t="shared" si="7"/>
        <v/>
      </c>
      <c r="O48" s="14"/>
      <c r="R48" s="4">
        <f t="shared" si="6"/>
        <v>3</v>
      </c>
    </row>
    <row r="49" spans="1:18" s="2" customFormat="1" ht="13.8" thickBot="1" x14ac:dyDescent="0.3">
      <c r="A49" s="18">
        <v>3</v>
      </c>
      <c r="B49" s="19">
        <v>2007</v>
      </c>
      <c r="C49" s="19" t="s">
        <v>77</v>
      </c>
      <c r="D49" s="19" t="s">
        <v>77</v>
      </c>
      <c r="E49" s="19" t="s">
        <v>77</v>
      </c>
      <c r="F49" s="19" t="s">
        <v>77</v>
      </c>
      <c r="G49" s="19"/>
      <c r="H49" s="19"/>
      <c r="I49" s="9"/>
      <c r="J49" s="33" t="str">
        <f>IF(D49="","",IF(D49="&lt; 10","",IF(D49="&lt;10","",LOG(D49))))</f>
        <v/>
      </c>
      <c r="K49" s="33" t="str">
        <f t="shared" si="7"/>
        <v/>
      </c>
      <c r="L49" s="33" t="str">
        <f t="shared" si="7"/>
        <v/>
      </c>
      <c r="M49" s="33" t="str">
        <f t="shared" si="7"/>
        <v/>
      </c>
      <c r="N49" s="33" t="str">
        <f t="shared" si="7"/>
        <v/>
      </c>
      <c r="O49" s="14"/>
      <c r="R49" s="4">
        <f t="shared" si="6"/>
        <v>0</v>
      </c>
    </row>
    <row r="50" spans="1:18" s="2" customFormat="1" ht="13.8" thickBot="1" x14ac:dyDescent="0.3">
      <c r="A50" s="18">
        <v>4</v>
      </c>
      <c r="B50" s="27">
        <v>2008</v>
      </c>
      <c r="C50" s="27">
        <v>1000</v>
      </c>
      <c r="D50" s="27">
        <v>1600</v>
      </c>
      <c r="E50" s="27">
        <v>1300</v>
      </c>
      <c r="F50" s="27">
        <v>1300</v>
      </c>
      <c r="G50" s="27"/>
      <c r="H50" s="27"/>
      <c r="I50" s="9"/>
      <c r="J50" s="33">
        <f>IF(D50="","",IF(D50="&lt; 10","",IF(D50="&lt;10","",LOG(D50))))</f>
        <v>3.2041199826559246</v>
      </c>
      <c r="K50" s="33">
        <f t="shared" si="7"/>
        <v>3.1139433523068369</v>
      </c>
      <c r="L50" s="33">
        <f t="shared" si="7"/>
        <v>3.1139433523068369</v>
      </c>
      <c r="M50" s="33" t="str">
        <f t="shared" si="7"/>
        <v/>
      </c>
      <c r="N50" s="33" t="str">
        <f t="shared" si="7"/>
        <v/>
      </c>
      <c r="O50" s="14"/>
      <c r="P50" s="173">
        <f>IF(COUNT(J50:O50)&lt;2,"",(MAX(J50:O50)-MIN(J50:O50))^2/2)</f>
        <v>4.0659123305579956E-3</v>
      </c>
      <c r="Q50" s="189">
        <f>IF(COUNT(J50:O50)&lt;2,"",VAR(J50:O50))</f>
        <v>2.7106082203719969E-3</v>
      </c>
      <c r="R50" s="4">
        <f t="shared" si="6"/>
        <v>3</v>
      </c>
    </row>
    <row r="51" spans="1:18" s="2" customFormat="1" ht="13.8" thickBot="1" x14ac:dyDescent="0.3">
      <c r="A51" s="18">
        <v>5</v>
      </c>
      <c r="B51" s="436">
        <v>2008</v>
      </c>
      <c r="C51" s="435">
        <v>1545</v>
      </c>
      <c r="D51" s="435">
        <v>1600</v>
      </c>
      <c r="E51" s="435">
        <v>1500</v>
      </c>
      <c r="F51" s="435">
        <v>1700</v>
      </c>
      <c r="G51" s="19"/>
      <c r="H51" s="19"/>
      <c r="I51" s="9"/>
      <c r="J51" s="33">
        <f>IF(D51="","",IF(D51="&lt; 10","",IF(D51="&lt;10","",LOG(D51))))</f>
        <v>3.2041199826559246</v>
      </c>
      <c r="K51" s="33">
        <f t="shared" si="7"/>
        <v>3.1760912590556813</v>
      </c>
      <c r="L51" s="33">
        <f t="shared" si="7"/>
        <v>3.2304489213782741</v>
      </c>
      <c r="M51" s="33" t="str">
        <f t="shared" si="7"/>
        <v/>
      </c>
      <c r="N51" s="33" t="str">
        <f t="shared" si="7"/>
        <v/>
      </c>
      <c r="O51" s="14"/>
      <c r="P51" s="173">
        <f>IF(COUNT(J51:O51)&lt;2,"",(MAX(J51:O51)-MIN(J51:O51))^2/2)</f>
        <v>1.4773777265885103E-3</v>
      </c>
      <c r="Q51" s="189">
        <f>IF(COUNT(J51:O51)&lt;2,"",VAR(J51:O51))</f>
        <v>7.3892963568018138E-4</v>
      </c>
      <c r="R51" s="4">
        <f>COUNT(J51:O51)</f>
        <v>3</v>
      </c>
    </row>
    <row r="52" spans="1:18" s="2" customFormat="1" x14ac:dyDescent="0.25">
      <c r="A52" s="18">
        <v>6</v>
      </c>
      <c r="B52" s="19"/>
      <c r="C52" s="19"/>
      <c r="D52" s="19"/>
      <c r="E52" s="19"/>
      <c r="F52" s="19"/>
      <c r="G52" s="19"/>
      <c r="H52" s="19"/>
      <c r="I52" s="9"/>
      <c r="J52" s="33" t="str">
        <f>IF(D52="","",IF(D52="&lt; 10","",IF(D52="&lt;10","",LOG(D52))))</f>
        <v/>
      </c>
      <c r="K52" s="33" t="str">
        <f t="shared" si="7"/>
        <v/>
      </c>
      <c r="L52" s="33" t="str">
        <f t="shared" si="7"/>
        <v/>
      </c>
      <c r="M52" s="33" t="str">
        <f t="shared" si="7"/>
        <v/>
      </c>
      <c r="N52" s="33" t="str">
        <f t="shared" si="7"/>
        <v/>
      </c>
      <c r="O52" s="14"/>
      <c r="R52" s="4">
        <f t="shared" si="6"/>
        <v>0</v>
      </c>
    </row>
    <row r="55" spans="1:18" s="2" customFormat="1" ht="15.6" x14ac:dyDescent="0.25">
      <c r="A55" s="299" t="s">
        <v>24</v>
      </c>
      <c r="B55" s="299"/>
      <c r="C55" s="884" t="s">
        <v>88</v>
      </c>
      <c r="D55" s="884"/>
      <c r="E55" s="884"/>
      <c r="F55" s="884"/>
      <c r="G55" s="884"/>
      <c r="H55" s="884"/>
      <c r="I55" s="6"/>
      <c r="O55" s="14"/>
    </row>
    <row r="56" spans="1:18" s="4" customFormat="1" ht="15.6" x14ac:dyDescent="0.25">
      <c r="A56" s="11"/>
      <c r="B56" s="11"/>
      <c r="C56" s="12"/>
      <c r="D56" s="12"/>
      <c r="E56" s="12"/>
      <c r="F56" s="12"/>
      <c r="G56" s="12"/>
      <c r="H56" s="12"/>
      <c r="I56" s="11"/>
      <c r="O56" s="15"/>
    </row>
    <row r="57" spans="1:18" s="4" customFormat="1" ht="15.6" x14ac:dyDescent="0.25">
      <c r="A57" s="2" t="s">
        <v>1</v>
      </c>
      <c r="B57" s="10"/>
      <c r="C57" s="12"/>
      <c r="D57" s="12"/>
      <c r="E57" s="12"/>
      <c r="F57" s="12"/>
      <c r="G57" s="12"/>
      <c r="H57" s="12"/>
      <c r="I57" s="11"/>
      <c r="O57" s="15"/>
    </row>
    <row r="58" spans="1:18" s="2" customFormat="1" x14ac:dyDescent="0.25">
      <c r="C58" s="885" t="s">
        <v>55</v>
      </c>
      <c r="D58" s="886"/>
      <c r="E58" s="886"/>
      <c r="F58" s="886"/>
      <c r="G58" s="886"/>
      <c r="H58" s="886"/>
      <c r="J58" s="885" t="s">
        <v>12</v>
      </c>
      <c r="K58" s="887"/>
      <c r="L58" s="887"/>
      <c r="M58" s="887"/>
      <c r="N58" s="887"/>
      <c r="O58" s="14"/>
    </row>
    <row r="59" spans="1:18" s="2" customFormat="1" ht="13.8" thickBot="1" x14ac:dyDescent="0.3">
      <c r="A59" s="23" t="s">
        <v>11</v>
      </c>
      <c r="B59" s="24" t="s">
        <v>5</v>
      </c>
      <c r="C59" s="20" t="s">
        <v>2</v>
      </c>
      <c r="D59" s="28">
        <v>1</v>
      </c>
      <c r="E59" s="28">
        <v>2</v>
      </c>
      <c r="F59" s="28">
        <v>3</v>
      </c>
      <c r="G59" s="20">
        <v>4</v>
      </c>
      <c r="H59" s="328">
        <v>5</v>
      </c>
      <c r="I59" s="20">
        <v>6</v>
      </c>
      <c r="J59" s="361">
        <v>1</v>
      </c>
      <c r="K59" s="20">
        <v>2</v>
      </c>
      <c r="L59" s="20">
        <v>3</v>
      </c>
      <c r="M59" s="21">
        <v>4</v>
      </c>
      <c r="N59" s="22">
        <v>5</v>
      </c>
      <c r="O59" s="22">
        <v>6</v>
      </c>
    </row>
    <row r="60" spans="1:18" s="2" customFormat="1" ht="15.6" x14ac:dyDescent="0.3">
      <c r="A60" s="487">
        <v>1</v>
      </c>
      <c r="B60" s="356">
        <v>2008</v>
      </c>
      <c r="C60" s="356">
        <v>1000</v>
      </c>
      <c r="D60" s="496">
        <v>2100</v>
      </c>
      <c r="E60" s="497">
        <v>2000</v>
      </c>
      <c r="F60" s="497">
        <v>2000</v>
      </c>
      <c r="G60" s="497">
        <v>2000</v>
      </c>
      <c r="H60" s="498">
        <v>2100</v>
      </c>
      <c r="I60" s="499">
        <v>2200</v>
      </c>
      <c r="J60" s="488">
        <f t="shared" ref="J60:O61" si="8">IF(D60="","",IF(D60="&lt; 10","",IF(D60="&lt;10","",LOG(D60))))</f>
        <v>3.3222192947339191</v>
      </c>
      <c r="K60" s="488">
        <f t="shared" si="8"/>
        <v>3.3010299956639813</v>
      </c>
      <c r="L60" s="488">
        <f t="shared" si="8"/>
        <v>3.3010299956639813</v>
      </c>
      <c r="M60" s="488">
        <f t="shared" si="8"/>
        <v>3.3010299956639813</v>
      </c>
      <c r="N60" s="488">
        <f t="shared" si="8"/>
        <v>3.3222192947339191</v>
      </c>
      <c r="O60" s="488">
        <f t="shared" si="8"/>
        <v>3.3424226808222062</v>
      </c>
      <c r="P60" s="173">
        <f>IF(COUNT(J60:O60)&lt;2,"",(MAX(J60:O60)-MIN(J60:O60))^2/2)</f>
        <v>8.5667719230396672E-4</v>
      </c>
      <c r="Q60" s="189">
        <f>IF(COUNT(J60:O60)&lt;2,"",VAR(J60:O60))</f>
        <v>2.8834450477133975E-4</v>
      </c>
      <c r="R60" s="4">
        <f>COUNT(J60:O60)</f>
        <v>6</v>
      </c>
    </row>
    <row r="61" spans="1:18" s="2" customFormat="1" x14ac:dyDescent="0.25">
      <c r="A61" s="18"/>
      <c r="B61" s="436">
        <v>2008</v>
      </c>
      <c r="C61" s="436">
        <v>1545</v>
      </c>
      <c r="D61" s="436">
        <v>2100</v>
      </c>
      <c r="E61" s="436">
        <v>2500</v>
      </c>
      <c r="F61" s="436"/>
      <c r="G61" s="436"/>
      <c r="H61" s="490"/>
      <c r="I61" s="292"/>
      <c r="J61" s="489">
        <f t="shared" si="8"/>
        <v>3.3222192947339191</v>
      </c>
      <c r="K61" s="489">
        <f t="shared" si="8"/>
        <v>3.3979400086720375</v>
      </c>
      <c r="L61" s="489" t="str">
        <f t="shared" si="8"/>
        <v/>
      </c>
      <c r="M61" s="489" t="str">
        <f t="shared" si="8"/>
        <v/>
      </c>
      <c r="N61" s="489" t="str">
        <f t="shared" si="8"/>
        <v/>
      </c>
      <c r="O61" s="489" t="str">
        <f t="shared" si="8"/>
        <v/>
      </c>
      <c r="P61" s="173">
        <f>IF(COUNT(J61:O61)&lt;2,"",(MAX(J61:O61)-MIN(J61:O61))^2/2)</f>
        <v>2.8668132596491799E-3</v>
      </c>
      <c r="Q61" s="189">
        <f>IF(COUNT(J61:O61)&lt;2,"",VAR(J61:O61))</f>
        <v>2.8668132596491799E-3</v>
      </c>
      <c r="R61" s="4">
        <f>COUNT(J61:O61)</f>
        <v>2</v>
      </c>
    </row>
    <row r="62" spans="1:18" s="2" customFormat="1" x14ac:dyDescent="0.25">
      <c r="A62" s="447"/>
      <c r="B62" s="408"/>
      <c r="C62" s="408"/>
      <c r="D62" s="408"/>
      <c r="E62" s="408"/>
      <c r="F62" s="408"/>
      <c r="G62" s="408"/>
      <c r="H62" s="408"/>
      <c r="I62" s="9"/>
      <c r="J62" s="307"/>
      <c r="K62" s="307"/>
      <c r="L62" s="307"/>
      <c r="M62" s="307"/>
      <c r="N62" s="307"/>
      <c r="O62" s="307"/>
      <c r="R62" s="4"/>
    </row>
    <row r="63" spans="1:18" s="2" customFormat="1" x14ac:dyDescent="0.25">
      <c r="A63" s="447"/>
      <c r="B63" s="408"/>
      <c r="C63" s="408"/>
      <c r="D63" s="408"/>
      <c r="E63" s="408"/>
      <c r="F63" s="408"/>
      <c r="G63" s="408"/>
      <c r="H63" s="408"/>
      <c r="I63" s="9"/>
      <c r="J63" s="307"/>
      <c r="K63" s="307"/>
      <c r="L63" s="307"/>
      <c r="M63" s="307"/>
      <c r="N63" s="307"/>
      <c r="O63" s="307"/>
      <c r="R63" s="4"/>
    </row>
    <row r="64" spans="1:18" s="2" customFormat="1" ht="15.6" x14ac:dyDescent="0.25">
      <c r="A64" s="299" t="s">
        <v>24</v>
      </c>
      <c r="B64" s="299"/>
      <c r="C64" s="884" t="s">
        <v>85</v>
      </c>
      <c r="D64" s="884"/>
      <c r="E64" s="884"/>
      <c r="F64" s="884"/>
      <c r="G64" s="884"/>
      <c r="H64" s="884"/>
      <c r="I64" s="6"/>
      <c r="O64" s="14"/>
    </row>
    <row r="65" spans="1:18" s="4" customFormat="1" ht="15.6" x14ac:dyDescent="0.25">
      <c r="A65" s="11"/>
      <c r="B65" s="11"/>
      <c r="C65" s="12"/>
      <c r="D65" s="12"/>
      <c r="E65" s="12"/>
      <c r="F65" s="12"/>
      <c r="G65" s="12"/>
      <c r="H65" s="12"/>
      <c r="I65" s="11"/>
      <c r="O65" s="15"/>
    </row>
    <row r="66" spans="1:18" s="4" customFormat="1" ht="15.6" x14ac:dyDescent="0.25">
      <c r="A66" s="2" t="s">
        <v>1</v>
      </c>
      <c r="B66" s="10"/>
      <c r="C66" s="12"/>
      <c r="D66" s="12"/>
      <c r="E66" s="12"/>
      <c r="F66" s="12"/>
      <c r="G66" s="12"/>
      <c r="H66" s="12"/>
      <c r="I66" s="11"/>
      <c r="O66" s="15"/>
    </row>
    <row r="67" spans="1:18" s="2" customFormat="1" x14ac:dyDescent="0.25">
      <c r="C67" s="885" t="s">
        <v>55</v>
      </c>
      <c r="D67" s="886"/>
      <c r="E67" s="886"/>
      <c r="F67" s="886"/>
      <c r="G67" s="886"/>
      <c r="H67" s="886"/>
      <c r="J67" s="885" t="s">
        <v>12</v>
      </c>
      <c r="K67" s="887"/>
      <c r="L67" s="887"/>
      <c r="M67" s="887"/>
      <c r="N67" s="887"/>
      <c r="O67" s="14"/>
    </row>
    <row r="68" spans="1:18" s="2" customFormat="1" ht="13.8" thickBot="1" x14ac:dyDescent="0.3">
      <c r="A68" s="23" t="s">
        <v>11</v>
      </c>
      <c r="B68" s="24" t="s">
        <v>5</v>
      </c>
      <c r="C68" s="20" t="s">
        <v>2</v>
      </c>
      <c r="D68" s="28">
        <v>1</v>
      </c>
      <c r="E68" s="28">
        <v>2</v>
      </c>
      <c r="F68" s="28">
        <v>3</v>
      </c>
      <c r="G68" s="20">
        <v>4</v>
      </c>
      <c r="H68" s="328">
        <v>5</v>
      </c>
      <c r="I68" s="330">
        <v>6</v>
      </c>
      <c r="J68" s="361">
        <v>1</v>
      </c>
      <c r="K68" s="20">
        <v>2</v>
      </c>
      <c r="L68" s="20">
        <v>3</v>
      </c>
      <c r="M68" s="21">
        <v>4</v>
      </c>
      <c r="N68" s="22">
        <v>5</v>
      </c>
      <c r="O68" s="22">
        <v>6</v>
      </c>
    </row>
    <row r="69" spans="1:18" s="2" customFormat="1" ht="16.2" thickBot="1" x14ac:dyDescent="0.35">
      <c r="A69" s="26">
        <v>1</v>
      </c>
      <c r="B69" s="454">
        <v>2008</v>
      </c>
      <c r="C69" s="454">
        <v>1545</v>
      </c>
      <c r="D69" s="265">
        <v>1300</v>
      </c>
      <c r="E69" s="265">
        <v>1400</v>
      </c>
      <c r="F69" s="265">
        <v>1600</v>
      </c>
      <c r="G69" s="265">
        <v>1300</v>
      </c>
      <c r="H69" s="265">
        <v>1600</v>
      </c>
      <c r="I69" s="265">
        <v>1500</v>
      </c>
      <c r="J69" s="362">
        <f t="shared" ref="J69:O69" si="9">IF(D69="","",IF(D69="&lt; 10","",IF(D69="&lt;10","",LOG(D69))))</f>
        <v>3.1139433523068369</v>
      </c>
      <c r="K69" s="33">
        <f t="shared" si="9"/>
        <v>3.1461280356782382</v>
      </c>
      <c r="L69" s="33">
        <f t="shared" si="9"/>
        <v>3.2041199826559246</v>
      </c>
      <c r="M69" s="33">
        <f t="shared" si="9"/>
        <v>3.1139433523068369</v>
      </c>
      <c r="N69" s="33">
        <f t="shared" si="9"/>
        <v>3.2041199826559246</v>
      </c>
      <c r="O69" s="33">
        <f t="shared" si="9"/>
        <v>3.1760912590556813</v>
      </c>
      <c r="P69" s="173">
        <f>IF(COUNT(J69:O69)&lt;2,"",(MAX(J69:O69)-MIN(J69:O69))^2/2)</f>
        <v>4.0659123305579956E-3</v>
      </c>
      <c r="Q69" s="189">
        <f>IF(COUNT(J69:O69)&lt;2,"",VAR(J69:O69))</f>
        <v>1.7172958745144862E-3</v>
      </c>
      <c r="R69" s="4">
        <f>COUNT(J69:O69)</f>
        <v>6</v>
      </c>
    </row>
    <row r="70" spans="1:18" s="2" customFormat="1" x14ac:dyDescent="0.25">
      <c r="A70" s="18"/>
      <c r="B70" s="27"/>
      <c r="C70" s="27"/>
      <c r="D70" s="19"/>
      <c r="E70" s="19"/>
      <c r="F70" s="19"/>
      <c r="G70" s="19"/>
      <c r="H70" s="360"/>
      <c r="I70" s="230"/>
      <c r="J70" s="362"/>
      <c r="K70" s="33"/>
      <c r="L70" s="33"/>
      <c r="M70" s="33"/>
      <c r="N70" s="33"/>
      <c r="O70" s="33"/>
      <c r="R70" s="4"/>
    </row>
    <row r="71" spans="1:18" s="2" customFormat="1" x14ac:dyDescent="0.25">
      <c r="A71" s="447"/>
      <c r="B71" s="408"/>
      <c r="C71" s="408"/>
      <c r="D71" s="408"/>
      <c r="E71" s="408"/>
      <c r="F71" s="408"/>
      <c r="G71" s="408"/>
      <c r="H71" s="408"/>
      <c r="I71" s="9"/>
      <c r="J71" s="307"/>
      <c r="K71" s="307"/>
      <c r="L71" s="307"/>
      <c r="M71" s="307"/>
      <c r="N71" s="307"/>
      <c r="O71" s="307"/>
      <c r="R71" s="4"/>
    </row>
    <row r="72" spans="1:18" s="2" customFormat="1" x14ac:dyDescent="0.25">
      <c r="A72" s="447"/>
      <c r="B72" s="408"/>
      <c r="C72" s="408"/>
      <c r="D72" s="408"/>
      <c r="E72" s="408"/>
      <c r="F72" s="408"/>
      <c r="G72" s="408"/>
      <c r="H72" s="408"/>
      <c r="I72" s="9"/>
      <c r="J72" s="307"/>
      <c r="K72" s="307"/>
      <c r="L72" s="307"/>
      <c r="M72" s="307"/>
      <c r="N72" s="307"/>
      <c r="O72" s="307"/>
      <c r="R72" s="4"/>
    </row>
    <row r="74" spans="1:18" ht="55.8" x14ac:dyDescent="0.25">
      <c r="B74" s="181" t="s">
        <v>110</v>
      </c>
      <c r="C74" s="181" t="s">
        <v>103</v>
      </c>
      <c r="D74" s="182" t="s">
        <v>94</v>
      </c>
      <c r="E74" s="186" t="s">
        <v>104</v>
      </c>
      <c r="G74" s="226"/>
      <c r="H74" s="229" t="s">
        <v>33</v>
      </c>
      <c r="I74" s="295" t="s">
        <v>111</v>
      </c>
      <c r="R74" t="s">
        <v>107</v>
      </c>
    </row>
    <row r="75" spans="1:18" x14ac:dyDescent="0.25">
      <c r="A75" s="280"/>
      <c r="B75" s="174"/>
      <c r="C75" s="183"/>
      <c r="D75" s="184"/>
      <c r="E75" s="187"/>
      <c r="G75" s="226"/>
      <c r="H75" s="19">
        <v>619</v>
      </c>
      <c r="I75" s="295">
        <f>VAR(J47:N48)</f>
        <v>4.774869457862185E-3</v>
      </c>
      <c r="J75" s="192"/>
      <c r="O75" t="s">
        <v>91</v>
      </c>
      <c r="P75" s="227">
        <f>SUM($P$8:$P$74)</f>
        <v>0.19845979868120581</v>
      </c>
      <c r="Q75" s="227">
        <f>SUM($Q$8:$Q$72)</f>
        <v>7.635053968366827E-2</v>
      </c>
      <c r="R75" s="286">
        <f>SUM($R$8:$R$72)</f>
        <v>43</v>
      </c>
    </row>
    <row r="76" spans="1:18" ht="19.2" x14ac:dyDescent="0.35">
      <c r="A76" s="175" t="s">
        <v>6</v>
      </c>
      <c r="B76" s="176">
        <f>P77</f>
        <v>0.14849608999012803</v>
      </c>
      <c r="C76" s="176">
        <f>I78</f>
        <v>8.7629809516451565E-2</v>
      </c>
      <c r="D76" s="179"/>
      <c r="E76" s="188">
        <f>Q77</f>
        <v>9.2105338054780328E-2</v>
      </c>
      <c r="H76" s="19">
        <v>1000</v>
      </c>
      <c r="I76" s="295">
        <f>VAR(J50:L50,J60:O60)</f>
        <v>8.16723222645537E-3</v>
      </c>
      <c r="J76" s="192"/>
      <c r="O76" t="s">
        <v>11</v>
      </c>
      <c r="P76" s="226">
        <f>COUNT($P$8:$P$72)</f>
        <v>9</v>
      </c>
      <c r="Q76" s="258"/>
    </row>
    <row r="77" spans="1:18" ht="19.2" x14ac:dyDescent="0.35">
      <c r="A77" s="175" t="s">
        <v>93</v>
      </c>
      <c r="B77" s="178">
        <f>P77</f>
        <v>0.14849608999012803</v>
      </c>
      <c r="C77" s="178"/>
      <c r="D77" s="179"/>
      <c r="E77" s="277">
        <f>P76</f>
        <v>9</v>
      </c>
      <c r="H77" s="229">
        <v>1545</v>
      </c>
      <c r="I77" s="295">
        <f>(VAR(J9:N10,J22:L24,J51:L51,J61:K61,J69:O69))</f>
        <v>1.00948488633512E-2</v>
      </c>
      <c r="J77" s="192"/>
      <c r="O77" s="1" t="s">
        <v>100</v>
      </c>
      <c r="P77" s="268">
        <f>(P75/P76)^0.5</f>
        <v>0.14849608999012803</v>
      </c>
      <c r="Q77" s="269">
        <f>(Q75/P76)^0.5</f>
        <v>9.2105338054780328E-2</v>
      </c>
    </row>
    <row r="78" spans="1:18" ht="19.2" x14ac:dyDescent="0.35">
      <c r="A78" s="175" t="s">
        <v>89</v>
      </c>
      <c r="B78" s="176">
        <f>B76*2*2^0.5</f>
        <v>0.42001036884682935</v>
      </c>
      <c r="C78" s="176">
        <f>C76*2*2^0.5</f>
        <v>0.24785453017267345</v>
      </c>
      <c r="D78" s="180" t="s">
        <v>95</v>
      </c>
      <c r="E78" s="188">
        <f>E76*2*2^0.5</f>
        <v>0.26051323648805819</v>
      </c>
      <c r="I78" s="411">
        <f>AVERAGE(I75:I77)^0.5</f>
        <v>8.7629809516451565E-2</v>
      </c>
      <c r="J78" s="192"/>
      <c r="O78" s="1" t="s">
        <v>101</v>
      </c>
      <c r="P78" s="270">
        <f>P77*2</f>
        <v>0.29699217998025607</v>
      </c>
      <c r="Q78" s="269">
        <f>Q77*2</f>
        <v>0.18421067610956066</v>
      </c>
    </row>
    <row r="79" spans="1:18" ht="19.2" x14ac:dyDescent="0.35">
      <c r="A79" s="175" t="s">
        <v>90</v>
      </c>
      <c r="B79" s="176">
        <f>B76*2</f>
        <v>0.29699217998025607</v>
      </c>
      <c r="C79" s="176">
        <f>C76*2</f>
        <v>0.17525961903290313</v>
      </c>
      <c r="D79" s="179"/>
      <c r="E79" s="188">
        <f>E76*2</f>
        <v>0.18421067610956066</v>
      </c>
      <c r="I79" s="2"/>
      <c r="J79" s="192"/>
    </row>
    <row r="82" spans="2:9" ht="18.600000000000001" x14ac:dyDescent="0.3">
      <c r="B82" s="177" t="s">
        <v>92</v>
      </c>
      <c r="C82" s="174"/>
      <c r="D82" s="174"/>
      <c r="E82" s="174"/>
    </row>
    <row r="89" spans="2:9" x14ac:dyDescent="0.25">
      <c r="H89" s="408"/>
      <c r="I89" s="252"/>
    </row>
    <row r="91" spans="2:9" x14ac:dyDescent="0.25">
      <c r="H91" s="353"/>
      <c r="I91" s="252"/>
    </row>
  </sheetData>
  <mergeCells count="30">
    <mergeCell ref="A1:C1"/>
    <mergeCell ref="D1:N1"/>
    <mergeCell ref="C30:H30"/>
    <mergeCell ref="C33:H33"/>
    <mergeCell ref="J33:N33"/>
    <mergeCell ref="C9:C10"/>
    <mergeCell ref="C22:C24"/>
    <mergeCell ref="B2:E2"/>
    <mergeCell ref="C3:H3"/>
    <mergeCell ref="C6:H6"/>
    <mergeCell ref="J6:N6"/>
    <mergeCell ref="C17:H17"/>
    <mergeCell ref="C20:H20"/>
    <mergeCell ref="J20:N20"/>
    <mergeCell ref="B22:B24"/>
    <mergeCell ref="J67:N67"/>
    <mergeCell ref="C55:H55"/>
    <mergeCell ref="C58:H58"/>
    <mergeCell ref="J58:N58"/>
    <mergeCell ref="C64:H64"/>
    <mergeCell ref="B47:B48"/>
    <mergeCell ref="C47:C48"/>
    <mergeCell ref="C42:H42"/>
    <mergeCell ref="C45:H45"/>
    <mergeCell ref="C67:H67"/>
    <mergeCell ref="B35:B36"/>
    <mergeCell ref="C35:C36"/>
    <mergeCell ref="J45:N45"/>
    <mergeCell ref="B37:B38"/>
    <mergeCell ref="C37:C3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opLeftCell="A75" zoomScale="70" workbookViewId="0">
      <selection activeCell="K109" sqref="K109"/>
    </sheetView>
  </sheetViews>
  <sheetFormatPr defaultRowHeight="13.2" x14ac:dyDescent="0.25"/>
  <cols>
    <col min="3" max="3" width="15.6640625" customWidth="1"/>
    <col min="4" max="4" width="23.109375" customWidth="1"/>
    <col min="5" max="5" width="12" customWidth="1"/>
    <col min="9" max="9" width="13.6640625" bestFit="1" customWidth="1"/>
  </cols>
  <sheetData>
    <row r="1" spans="1:18" s="2" customFormat="1" ht="17.399999999999999" x14ac:dyDescent="0.3">
      <c r="A1" s="894" t="s">
        <v>8</v>
      </c>
      <c r="B1" s="894"/>
      <c r="C1" s="894"/>
      <c r="D1" s="895" t="s">
        <v>65</v>
      </c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14"/>
    </row>
    <row r="2" spans="1:18" s="2" customFormat="1" x14ac:dyDescent="0.25">
      <c r="A2" s="13" t="s">
        <v>0</v>
      </c>
      <c r="B2" s="897" t="str">
        <f>IF(enterobatteri!$B$2="","",enterobatteri!$B$2)</f>
        <v>24,01,08</v>
      </c>
      <c r="C2" s="898"/>
      <c r="D2" s="898"/>
      <c r="E2" s="898"/>
      <c r="F2" s="3"/>
      <c r="G2" s="3"/>
      <c r="H2" s="3"/>
      <c r="I2" s="3"/>
      <c r="J2" s="3"/>
      <c r="K2" s="3"/>
      <c r="L2" s="3"/>
      <c r="M2" s="3"/>
      <c r="N2" s="3"/>
      <c r="O2" s="14"/>
    </row>
    <row r="3" spans="1:18" s="2" customFormat="1" ht="15.6" x14ac:dyDescent="0.25">
      <c r="A3" s="5" t="s">
        <v>24</v>
      </c>
      <c r="B3" s="5"/>
      <c r="C3" s="940" t="s">
        <v>56</v>
      </c>
      <c r="D3" s="940"/>
      <c r="E3" s="940"/>
      <c r="F3" s="940"/>
      <c r="G3" s="940"/>
      <c r="H3" s="940"/>
      <c r="I3" s="6"/>
      <c r="O3" s="14"/>
    </row>
    <row r="4" spans="1:18" s="4" customFormat="1" ht="15.6" x14ac:dyDescent="0.25">
      <c r="A4" s="11"/>
      <c r="B4" s="11"/>
      <c r="C4" s="12"/>
      <c r="D4" s="12"/>
      <c r="E4" s="12"/>
      <c r="F4" s="12"/>
      <c r="G4" s="12"/>
      <c r="H4" s="12"/>
      <c r="I4" s="11"/>
      <c r="O4" s="15"/>
    </row>
    <row r="5" spans="1:18" s="4" customFormat="1" ht="15.6" x14ac:dyDescent="0.25">
      <c r="A5" s="2" t="s">
        <v>1</v>
      </c>
      <c r="B5" s="10"/>
      <c r="C5" s="12"/>
      <c r="D5" s="12"/>
      <c r="E5" s="12"/>
      <c r="F5" s="12"/>
      <c r="G5" s="12"/>
      <c r="H5" s="12"/>
      <c r="I5" s="11"/>
      <c r="O5" s="15"/>
    </row>
    <row r="6" spans="1:18" s="2" customFormat="1" x14ac:dyDescent="0.25">
      <c r="C6" s="885" t="s">
        <v>55</v>
      </c>
      <c r="D6" s="886"/>
      <c r="E6" s="886"/>
      <c r="F6" s="886"/>
      <c r="G6" s="886"/>
      <c r="H6" s="886"/>
      <c r="J6" s="885" t="s">
        <v>12</v>
      </c>
      <c r="K6" s="887"/>
      <c r="L6" s="887"/>
      <c r="M6" s="887"/>
      <c r="N6" s="887"/>
      <c r="O6" s="14"/>
    </row>
    <row r="7" spans="1:18" s="2" customFormat="1" ht="13.8" thickBot="1" x14ac:dyDescent="0.3">
      <c r="A7" s="23" t="s">
        <v>11</v>
      </c>
      <c r="B7" s="24" t="s">
        <v>5</v>
      </c>
      <c r="C7" s="20" t="s">
        <v>2</v>
      </c>
      <c r="D7" s="28">
        <v>1</v>
      </c>
      <c r="E7" s="28">
        <v>2</v>
      </c>
      <c r="F7" s="28">
        <v>3</v>
      </c>
      <c r="G7" s="20">
        <v>4</v>
      </c>
      <c r="H7" s="20">
        <v>5</v>
      </c>
      <c r="I7" s="7"/>
      <c r="J7" s="25">
        <v>1</v>
      </c>
      <c r="K7" s="20">
        <v>2</v>
      </c>
      <c r="L7" s="20">
        <v>3</v>
      </c>
      <c r="M7" s="21">
        <v>4</v>
      </c>
      <c r="N7" s="22">
        <v>5</v>
      </c>
      <c r="O7" s="14"/>
      <c r="P7" s="285" t="s">
        <v>102</v>
      </c>
      <c r="Q7" s="263" t="s">
        <v>38</v>
      </c>
      <c r="R7" s="284" t="s">
        <v>108</v>
      </c>
    </row>
    <row r="8" spans="1:18" s="2" customFormat="1" ht="13.8" thickBot="1" x14ac:dyDescent="0.3">
      <c r="A8" s="26">
        <v>1</v>
      </c>
      <c r="B8" s="27">
        <v>2002</v>
      </c>
      <c r="C8" s="27">
        <v>11000</v>
      </c>
      <c r="D8" s="27">
        <v>22000</v>
      </c>
      <c r="E8" s="27"/>
      <c r="F8" s="27"/>
      <c r="G8" s="27"/>
      <c r="H8" s="27"/>
      <c r="I8" s="9"/>
      <c r="J8" s="33">
        <f t="shared" ref="J8:N11" si="0">IF(D8="","",IF(D8="&lt; 10","",IF(D8="&lt;10","",LOG(D8))))</f>
        <v>4.3424226808222066</v>
      </c>
      <c r="K8" s="33" t="str">
        <f t="shared" si="0"/>
        <v/>
      </c>
      <c r="L8" s="33" t="str">
        <f t="shared" si="0"/>
        <v/>
      </c>
      <c r="M8" s="33" t="str">
        <f t="shared" si="0"/>
        <v/>
      </c>
      <c r="N8" s="33" t="str">
        <f t="shared" si="0"/>
        <v/>
      </c>
      <c r="O8" s="14"/>
      <c r="P8" s="173" t="str">
        <f t="shared" ref="P8:P15" si="1">IF(COUNT(J8:N8)&lt;2,"",(MAX(J8:N8)-MIN(J8:N8))^2/2)</f>
        <v/>
      </c>
      <c r="Q8" s="189" t="str">
        <f t="shared" ref="Q8:Q15" si="2">IF(COUNT(J8:N8)&lt;2,"",VAR(J8:N8))</f>
        <v/>
      </c>
      <c r="R8" s="4">
        <f t="shared" ref="R8:R28" si="3">COUNT(J8:O8)</f>
        <v>1</v>
      </c>
    </row>
    <row r="9" spans="1:18" s="2" customFormat="1" ht="13.8" thickBot="1" x14ac:dyDescent="0.3">
      <c r="A9" s="18">
        <v>2</v>
      </c>
      <c r="B9" s="19">
        <v>2002</v>
      </c>
      <c r="C9" s="19">
        <v>26500</v>
      </c>
      <c r="D9" s="19">
        <v>22000</v>
      </c>
      <c r="E9" s="19"/>
      <c r="F9" s="19"/>
      <c r="G9" s="19"/>
      <c r="H9" s="19"/>
      <c r="I9" s="9"/>
      <c r="J9" s="33">
        <f t="shared" si="0"/>
        <v>4.3424226808222066</v>
      </c>
      <c r="K9" s="33" t="str">
        <f t="shared" si="0"/>
        <v/>
      </c>
      <c r="L9" s="33" t="str">
        <f t="shared" si="0"/>
        <v/>
      </c>
      <c r="M9" s="33" t="str">
        <f t="shared" si="0"/>
        <v/>
      </c>
      <c r="N9" s="33" t="str">
        <f t="shared" si="0"/>
        <v/>
      </c>
      <c r="O9" s="14"/>
      <c r="P9" s="173" t="str">
        <f t="shared" si="1"/>
        <v/>
      </c>
      <c r="Q9" s="189" t="str">
        <f t="shared" si="2"/>
        <v/>
      </c>
      <c r="R9" s="4">
        <f t="shared" si="3"/>
        <v>1</v>
      </c>
    </row>
    <row r="10" spans="1:18" s="2" customFormat="1" ht="13.8" thickBot="1" x14ac:dyDescent="0.3">
      <c r="A10" s="18">
        <v>3</v>
      </c>
      <c r="B10" s="19">
        <v>2003</v>
      </c>
      <c r="C10" s="19">
        <v>4000</v>
      </c>
      <c r="D10" s="19">
        <v>4200</v>
      </c>
      <c r="E10" s="19"/>
      <c r="F10" s="19"/>
      <c r="G10" s="19">
        <v>5300</v>
      </c>
      <c r="H10" s="19"/>
      <c r="I10" s="9"/>
      <c r="J10" s="33">
        <f t="shared" si="0"/>
        <v>3.6232492903979003</v>
      </c>
      <c r="K10" s="33" t="str">
        <f t="shared" si="0"/>
        <v/>
      </c>
      <c r="L10" s="33" t="str">
        <f t="shared" si="0"/>
        <v/>
      </c>
      <c r="M10" s="33">
        <f t="shared" si="0"/>
        <v>3.7242758696007892</v>
      </c>
      <c r="N10" s="33" t="str">
        <f t="shared" si="0"/>
        <v/>
      </c>
      <c r="O10" s="14"/>
      <c r="P10" s="173">
        <f t="shared" si="1"/>
        <v>5.1031848527187838E-3</v>
      </c>
      <c r="Q10" s="189">
        <f t="shared" si="2"/>
        <v>5.1031848527187847E-3</v>
      </c>
      <c r="R10" s="4">
        <f t="shared" si="3"/>
        <v>2</v>
      </c>
    </row>
    <row r="11" spans="1:18" s="2" customFormat="1" ht="13.8" thickBot="1" x14ac:dyDescent="0.3">
      <c r="A11" s="18">
        <v>4</v>
      </c>
      <c r="B11" s="19">
        <v>2004</v>
      </c>
      <c r="C11" s="19" t="s">
        <v>59</v>
      </c>
      <c r="D11" s="19" t="s">
        <v>59</v>
      </c>
      <c r="E11" s="19"/>
      <c r="F11" s="19"/>
      <c r="G11" s="19" t="s">
        <v>59</v>
      </c>
      <c r="H11" s="19"/>
      <c r="I11" s="9"/>
      <c r="J11" s="33" t="str">
        <f t="shared" si="0"/>
        <v/>
      </c>
      <c r="K11" s="33" t="str">
        <f t="shared" si="0"/>
        <v/>
      </c>
      <c r="L11" s="33" t="str">
        <f t="shared" si="0"/>
        <v/>
      </c>
      <c r="M11" s="33" t="str">
        <f t="shared" si="0"/>
        <v/>
      </c>
      <c r="N11" s="33" t="str">
        <f t="shared" si="0"/>
        <v/>
      </c>
      <c r="O11" s="14"/>
      <c r="P11" s="173" t="str">
        <f t="shared" si="1"/>
        <v/>
      </c>
      <c r="Q11" s="189" t="str">
        <f t="shared" si="2"/>
        <v/>
      </c>
      <c r="R11" s="4">
        <f t="shared" si="3"/>
        <v>0</v>
      </c>
    </row>
    <row r="12" spans="1:18" s="2" customFormat="1" ht="13.8" thickBot="1" x14ac:dyDescent="0.3">
      <c r="A12" s="538">
        <v>1</v>
      </c>
      <c r="B12" s="539">
        <v>2000</v>
      </c>
      <c r="C12" s="539" t="s">
        <v>59</v>
      </c>
      <c r="D12" s="539" t="s">
        <v>59</v>
      </c>
      <c r="E12" s="539"/>
      <c r="F12" s="539" t="s">
        <v>59</v>
      </c>
      <c r="G12" s="539"/>
      <c r="H12" s="539"/>
      <c r="I12" s="9"/>
      <c r="J12" s="33" t="str">
        <f>IF(D12="","",IF(D12="&lt; 10","",IF(D12="&lt;10","",IF(D12="&lt; 100","",IF(D12="&lt;100","",LOG(D12))))))</f>
        <v/>
      </c>
      <c r="K12" s="33" t="str">
        <f t="shared" ref="K12:N25" si="4">IF(E12="","",IF(E12="&lt; 10","",IF(E12="&lt;10","",IF(E12="&lt; 100","",IF(E12="&lt;100","",LOG(E12))))))</f>
        <v/>
      </c>
      <c r="L12" s="33" t="str">
        <f t="shared" si="4"/>
        <v/>
      </c>
      <c r="M12" s="33" t="str">
        <f t="shared" si="4"/>
        <v/>
      </c>
      <c r="N12" s="33" t="str">
        <f t="shared" si="4"/>
        <v/>
      </c>
      <c r="O12" s="14"/>
      <c r="P12" s="173" t="str">
        <f t="shared" si="1"/>
        <v/>
      </c>
      <c r="Q12" s="189" t="str">
        <f t="shared" si="2"/>
        <v/>
      </c>
      <c r="R12" s="4">
        <f t="shared" si="3"/>
        <v>0</v>
      </c>
    </row>
    <row r="13" spans="1:18" s="2" customFormat="1" ht="13.8" thickBot="1" x14ac:dyDescent="0.3">
      <c r="A13" s="540">
        <v>2</v>
      </c>
      <c r="B13" s="541">
        <v>2000</v>
      </c>
      <c r="C13" s="541">
        <v>1000</v>
      </c>
      <c r="D13" s="541">
        <v>1500</v>
      </c>
      <c r="E13" s="541">
        <v>1800</v>
      </c>
      <c r="F13" s="541"/>
      <c r="G13" s="541"/>
      <c r="H13" s="541"/>
      <c r="I13" s="9"/>
      <c r="J13" s="33">
        <f t="shared" ref="J13:J25" si="5">IF(D13="","",IF(D13="&lt; 10","",IF(D13="&lt;10","",IF(D13="&lt; 100","",IF(D13="&lt;100","",LOG(D13))))))</f>
        <v>3.1760912590556813</v>
      </c>
      <c r="K13" s="33">
        <f t="shared" si="4"/>
        <v>3.255272505103306</v>
      </c>
      <c r="L13" s="33" t="str">
        <f t="shared" si="4"/>
        <v/>
      </c>
      <c r="M13" s="33" t="str">
        <f t="shared" si="4"/>
        <v/>
      </c>
      <c r="N13" s="33" t="str">
        <f t="shared" si="4"/>
        <v/>
      </c>
      <c r="O13" s="14"/>
      <c r="P13" s="173">
        <f t="shared" si="1"/>
        <v>3.1348348628272384E-3</v>
      </c>
      <c r="Q13" s="189">
        <f t="shared" si="2"/>
        <v>3.1348348628272384E-3</v>
      </c>
      <c r="R13" s="4">
        <f t="shared" si="3"/>
        <v>2</v>
      </c>
    </row>
    <row r="14" spans="1:18" s="2" customFormat="1" ht="13.8" thickBot="1" x14ac:dyDescent="0.3">
      <c r="A14" s="540">
        <v>3</v>
      </c>
      <c r="B14" s="541">
        <v>2002</v>
      </c>
      <c r="C14" s="541" t="s">
        <v>62</v>
      </c>
      <c r="D14" s="541"/>
      <c r="E14" s="541"/>
      <c r="F14" s="541" t="s">
        <v>62</v>
      </c>
      <c r="G14" s="541" t="s">
        <v>62</v>
      </c>
      <c r="H14" s="541"/>
      <c r="I14" s="9"/>
      <c r="J14" s="33" t="str">
        <f t="shared" si="5"/>
        <v/>
      </c>
      <c r="K14" s="33" t="str">
        <f t="shared" si="4"/>
        <v/>
      </c>
      <c r="L14" s="33" t="str">
        <f t="shared" si="4"/>
        <v/>
      </c>
      <c r="M14" s="33" t="str">
        <f t="shared" si="4"/>
        <v/>
      </c>
      <c r="N14" s="33" t="str">
        <f t="shared" si="4"/>
        <v/>
      </c>
      <c r="O14" s="14"/>
      <c r="P14" s="173" t="str">
        <f t="shared" si="1"/>
        <v/>
      </c>
      <c r="Q14" s="189" t="str">
        <f t="shared" si="2"/>
        <v/>
      </c>
      <c r="R14" s="4">
        <f t="shared" si="3"/>
        <v>0</v>
      </c>
    </row>
    <row r="15" spans="1:18" s="2" customFormat="1" ht="13.8" thickBot="1" x14ac:dyDescent="0.3">
      <c r="A15" s="540">
        <v>4</v>
      </c>
      <c r="B15" s="541">
        <v>2003</v>
      </c>
      <c r="C15" s="541" t="s">
        <v>59</v>
      </c>
      <c r="D15" s="541"/>
      <c r="E15" s="541"/>
      <c r="F15" s="541" t="s">
        <v>59</v>
      </c>
      <c r="G15" s="541" t="s">
        <v>59</v>
      </c>
      <c r="H15" s="541"/>
      <c r="I15" s="9"/>
      <c r="J15" s="33" t="str">
        <f t="shared" si="5"/>
        <v/>
      </c>
      <c r="K15" s="33" t="str">
        <f t="shared" si="4"/>
        <v/>
      </c>
      <c r="L15" s="33" t="str">
        <f t="shared" si="4"/>
        <v/>
      </c>
      <c r="M15" s="33" t="str">
        <f t="shared" si="4"/>
        <v/>
      </c>
      <c r="N15" s="33" t="str">
        <f t="shared" si="4"/>
        <v/>
      </c>
      <c r="O15" s="14"/>
      <c r="P15" s="173" t="str">
        <f t="shared" si="1"/>
        <v/>
      </c>
      <c r="Q15" s="189" t="str">
        <f t="shared" si="2"/>
        <v/>
      </c>
      <c r="R15" s="4">
        <f t="shared" si="3"/>
        <v>0</v>
      </c>
    </row>
    <row r="16" spans="1:18" s="2" customFormat="1" ht="13.8" thickBot="1" x14ac:dyDescent="0.3">
      <c r="A16" s="540">
        <v>5</v>
      </c>
      <c r="B16" s="952">
        <v>2003</v>
      </c>
      <c r="C16" s="952">
        <v>1500</v>
      </c>
      <c r="D16" s="541">
        <v>1600</v>
      </c>
      <c r="E16" s="541"/>
      <c r="F16" s="541"/>
      <c r="G16" s="541">
        <v>1700</v>
      </c>
      <c r="H16" s="541"/>
      <c r="I16" s="9"/>
      <c r="J16" s="33">
        <f t="shared" si="5"/>
        <v>3.2041199826559246</v>
      </c>
      <c r="K16" s="33" t="str">
        <f t="shared" si="4"/>
        <v/>
      </c>
      <c r="L16" s="33" t="str">
        <f t="shared" si="4"/>
        <v/>
      </c>
      <c r="M16" s="33">
        <f t="shared" si="4"/>
        <v>3.2304489213782741</v>
      </c>
      <c r="N16" s="33" t="str">
        <f t="shared" si="4"/>
        <v/>
      </c>
      <c r="O16" s="14"/>
      <c r="P16" s="173">
        <f>IF(COUNT(J16:N17)&lt;2,"",(MAX(J16:N17)-MIN(J16:N17))^2/2)</f>
        <v>2.7850884900440034E-3</v>
      </c>
      <c r="Q16" s="189">
        <f>IF(COUNT(J16:N17)&lt;2,"",VAR(J16:N17))</f>
        <v>1.3750209260018388E-3</v>
      </c>
      <c r="R16" s="4">
        <f t="shared" si="3"/>
        <v>2</v>
      </c>
    </row>
    <row r="17" spans="1:18" s="2" customFormat="1" ht="13.8" thickBot="1" x14ac:dyDescent="0.3">
      <c r="A17" s="540">
        <v>6</v>
      </c>
      <c r="B17" s="953"/>
      <c r="C17" s="953"/>
      <c r="D17" s="541">
        <v>1900</v>
      </c>
      <c r="E17" s="541"/>
      <c r="F17" s="541"/>
      <c r="G17" s="541">
        <v>1900</v>
      </c>
      <c r="H17" s="541"/>
      <c r="I17" s="9"/>
      <c r="J17" s="33">
        <f t="shared" si="5"/>
        <v>3.2787536009528289</v>
      </c>
      <c r="K17" s="33" t="str">
        <f t="shared" si="4"/>
        <v/>
      </c>
      <c r="L17" s="33" t="str">
        <f t="shared" si="4"/>
        <v/>
      </c>
      <c r="M17" s="33">
        <f t="shared" si="4"/>
        <v>3.2787536009528289</v>
      </c>
      <c r="N17" s="33" t="str">
        <f t="shared" si="4"/>
        <v/>
      </c>
      <c r="O17" s="14"/>
      <c r="P17" s="173"/>
      <c r="Q17" s="189"/>
      <c r="R17" s="4">
        <f t="shared" si="3"/>
        <v>2</v>
      </c>
    </row>
    <row r="18" spans="1:18" s="2" customFormat="1" ht="13.8" thickBot="1" x14ac:dyDescent="0.3">
      <c r="A18" s="540">
        <v>7</v>
      </c>
      <c r="B18" s="541">
        <v>2400</v>
      </c>
      <c r="C18" s="541">
        <v>5055</v>
      </c>
      <c r="D18" s="541">
        <v>1600</v>
      </c>
      <c r="E18" s="541">
        <v>800</v>
      </c>
      <c r="F18" s="541"/>
      <c r="G18" s="541">
        <v>2500</v>
      </c>
      <c r="H18" s="541"/>
      <c r="I18" s="9"/>
      <c r="J18" s="33">
        <f t="shared" si="5"/>
        <v>3.2041199826559246</v>
      </c>
      <c r="K18" s="33">
        <f t="shared" si="4"/>
        <v>2.9030899869919438</v>
      </c>
      <c r="L18" s="33" t="str">
        <f t="shared" si="4"/>
        <v/>
      </c>
      <c r="M18" s="33">
        <f t="shared" si="4"/>
        <v>3.3979400086720375</v>
      </c>
      <c r="N18" s="33" t="str">
        <f t="shared" si="4"/>
        <v/>
      </c>
      <c r="O18" s="14"/>
      <c r="P18" s="173">
        <f>IF(COUNT(J18:N18)&lt;2,"",(MAX(J18:N18)-MIN(J18:N18))^2/2)</f>
        <v>0.12243827197839462</v>
      </c>
      <c r="Q18" s="189">
        <f>IF(COUNT(J18:N18)&lt;2,"",VAR(J18:N18))</f>
        <v>6.2176967455188706E-2</v>
      </c>
      <c r="R18" s="4">
        <f t="shared" si="3"/>
        <v>3</v>
      </c>
    </row>
    <row r="19" spans="1:18" s="2" customFormat="1" ht="13.8" thickBot="1" x14ac:dyDescent="0.3">
      <c r="A19" s="540">
        <v>8</v>
      </c>
      <c r="B19" s="952">
        <v>2005</v>
      </c>
      <c r="C19" s="952">
        <v>1100</v>
      </c>
      <c r="D19" s="541"/>
      <c r="E19" s="541"/>
      <c r="F19" s="541"/>
      <c r="G19" s="541">
        <v>320</v>
      </c>
      <c r="H19" s="541"/>
      <c r="I19" s="9"/>
      <c r="J19" s="33" t="str">
        <f t="shared" si="5"/>
        <v/>
      </c>
      <c r="K19" s="33" t="str">
        <f t="shared" si="4"/>
        <v/>
      </c>
      <c r="L19" s="33" t="str">
        <f t="shared" si="4"/>
        <v/>
      </c>
      <c r="M19" s="33">
        <f t="shared" si="4"/>
        <v>2.5051499783199058</v>
      </c>
      <c r="N19" s="33" t="str">
        <f t="shared" si="4"/>
        <v/>
      </c>
      <c r="O19" s="14"/>
      <c r="P19" s="173">
        <f>IF(COUNT(J19:N20)&lt;2,"",(MAX(J19:N20)-MIN(J19:N20))^2/2)</f>
        <v>0</v>
      </c>
      <c r="Q19" s="189">
        <f>IF(COUNT(J19:N20)&lt;2,"",VAR(J19:N20))</f>
        <v>0</v>
      </c>
      <c r="R19" s="4">
        <f t="shared" si="3"/>
        <v>1</v>
      </c>
    </row>
    <row r="20" spans="1:18" s="2" customFormat="1" ht="13.8" thickBot="1" x14ac:dyDescent="0.3">
      <c r="A20" s="540">
        <v>9</v>
      </c>
      <c r="B20" s="953"/>
      <c r="C20" s="953"/>
      <c r="D20" s="541"/>
      <c r="E20" s="541"/>
      <c r="F20" s="541"/>
      <c r="G20" s="541">
        <v>320</v>
      </c>
      <c r="H20" s="541"/>
      <c r="I20" s="9"/>
      <c r="J20" s="33" t="str">
        <f t="shared" si="5"/>
        <v/>
      </c>
      <c r="K20" s="33" t="str">
        <f t="shared" si="4"/>
        <v/>
      </c>
      <c r="L20" s="33" t="str">
        <f t="shared" si="4"/>
        <v/>
      </c>
      <c r="M20" s="33">
        <f t="shared" si="4"/>
        <v>2.5051499783199058</v>
      </c>
      <c r="N20" s="33" t="str">
        <f t="shared" si="4"/>
        <v/>
      </c>
      <c r="O20" s="14"/>
      <c r="P20" s="173"/>
      <c r="Q20" s="189"/>
      <c r="R20" s="4">
        <f t="shared" si="3"/>
        <v>1</v>
      </c>
    </row>
    <row r="21" spans="1:18" s="2" customFormat="1" ht="13.8" thickBot="1" x14ac:dyDescent="0.3">
      <c r="A21" s="540">
        <v>10</v>
      </c>
      <c r="B21" s="952">
        <v>2005</v>
      </c>
      <c r="C21" s="952">
        <v>370</v>
      </c>
      <c r="D21" s="541">
        <v>1600</v>
      </c>
      <c r="E21" s="541"/>
      <c r="F21" s="541"/>
      <c r="G21" s="541">
        <v>1200</v>
      </c>
      <c r="H21" s="541">
        <v>1200</v>
      </c>
      <c r="I21" s="9"/>
      <c r="J21" s="33">
        <f t="shared" si="5"/>
        <v>3.2041199826559246</v>
      </c>
      <c r="K21" s="33" t="str">
        <f t="shared" si="4"/>
        <v/>
      </c>
      <c r="L21" s="33" t="str">
        <f t="shared" si="4"/>
        <v/>
      </c>
      <c r="M21" s="33">
        <f t="shared" si="4"/>
        <v>3.0791812460476247</v>
      </c>
      <c r="N21" s="33">
        <f t="shared" si="4"/>
        <v>3.0791812460476247</v>
      </c>
      <c r="O21" s="14"/>
      <c r="P21" s="173">
        <f>IF(COUNT(J21:N23)&lt;2,"",(MAX(J21:N23)-MIN(J21:N23))^2/2)</f>
        <v>0.15174951963420419</v>
      </c>
      <c r="Q21" s="189">
        <f>IF(COUNT(J21:N23)&lt;2,"",VAR(J21:N23))</f>
        <v>4.7027060918204668E-2</v>
      </c>
      <c r="R21" s="4">
        <f t="shared" si="3"/>
        <v>3</v>
      </c>
    </row>
    <row r="22" spans="1:18" s="2" customFormat="1" ht="13.8" thickBot="1" x14ac:dyDescent="0.3">
      <c r="A22" s="540">
        <v>11</v>
      </c>
      <c r="B22" s="954"/>
      <c r="C22" s="954"/>
      <c r="D22" s="541">
        <v>450</v>
      </c>
      <c r="E22" s="541"/>
      <c r="F22" s="541"/>
      <c r="G22" s="541">
        <v>850</v>
      </c>
      <c r="H22" s="541">
        <v>530</v>
      </c>
      <c r="I22" s="9"/>
      <c r="J22" s="33">
        <f t="shared" si="5"/>
        <v>2.6532125137753435</v>
      </c>
      <c r="K22" s="33" t="str">
        <f t="shared" si="4"/>
        <v/>
      </c>
      <c r="L22" s="33" t="str">
        <f t="shared" si="4"/>
        <v/>
      </c>
      <c r="M22" s="33">
        <f t="shared" si="4"/>
        <v>2.9294189257142929</v>
      </c>
      <c r="N22" s="33">
        <f t="shared" si="4"/>
        <v>2.7242758696007892</v>
      </c>
      <c r="O22" s="14"/>
      <c r="P22" s="173"/>
      <c r="Q22" s="189"/>
      <c r="R22" s="4">
        <f t="shared" si="3"/>
        <v>3</v>
      </c>
    </row>
    <row r="23" spans="1:18" s="2" customFormat="1" ht="13.8" thickBot="1" x14ac:dyDescent="0.3">
      <c r="A23" s="540">
        <v>12</v>
      </c>
      <c r="B23" s="955"/>
      <c r="C23" s="955"/>
      <c r="D23" s="541"/>
      <c r="E23" s="541"/>
      <c r="F23" s="541"/>
      <c r="G23" s="541"/>
      <c r="H23" s="541">
        <v>520</v>
      </c>
      <c r="I23" s="9"/>
      <c r="J23" s="33" t="str">
        <f t="shared" si="5"/>
        <v/>
      </c>
      <c r="K23" s="33" t="str">
        <f t="shared" si="4"/>
        <v/>
      </c>
      <c r="L23" s="33" t="str">
        <f t="shared" si="4"/>
        <v/>
      </c>
      <c r="M23" s="33" t="str">
        <f t="shared" si="4"/>
        <v/>
      </c>
      <c r="N23" s="33">
        <f t="shared" si="4"/>
        <v>2.716003343634799</v>
      </c>
      <c r="O23" s="14"/>
      <c r="P23" s="173"/>
      <c r="Q23" s="189"/>
      <c r="R23" s="4">
        <f t="shared" si="3"/>
        <v>1</v>
      </c>
    </row>
    <row r="24" spans="1:18" s="2" customFormat="1" ht="13.8" thickBot="1" x14ac:dyDescent="0.3">
      <c r="A24" s="540">
        <v>13</v>
      </c>
      <c r="B24" s="541">
        <v>2006</v>
      </c>
      <c r="C24" s="541">
        <v>2250</v>
      </c>
      <c r="D24" s="541">
        <v>3400</v>
      </c>
      <c r="E24" s="541"/>
      <c r="F24" s="541"/>
      <c r="G24" s="541"/>
      <c r="H24" s="541">
        <v>1900</v>
      </c>
      <c r="I24" s="9"/>
      <c r="J24" s="33">
        <f t="shared" si="5"/>
        <v>3.5314789170422549</v>
      </c>
      <c r="K24" s="33" t="str">
        <f t="shared" si="4"/>
        <v/>
      </c>
      <c r="L24" s="33" t="str">
        <f t="shared" si="4"/>
        <v/>
      </c>
      <c r="M24" s="33" t="str">
        <f t="shared" si="4"/>
        <v/>
      </c>
      <c r="N24" s="33">
        <f t="shared" si="4"/>
        <v>3.2787536009528289</v>
      </c>
      <c r="O24" s="14"/>
      <c r="P24" s="173">
        <f>IF(COUNT(J24:N24)&lt;2,"",(MAX(J24:N24)-MIN(J24:N24))^2/2)</f>
        <v>3.1935042696250159E-2</v>
      </c>
      <c r="Q24" s="189">
        <f>IF(COUNT(J24:N24)&lt;2,"",VAR(J24:N24))</f>
        <v>3.1935042696250152E-2</v>
      </c>
      <c r="R24" s="4">
        <f t="shared" si="3"/>
        <v>2</v>
      </c>
    </row>
    <row r="25" spans="1:18" s="2" customFormat="1" ht="13.8" thickBot="1" x14ac:dyDescent="0.3">
      <c r="A25" s="540">
        <v>14</v>
      </c>
      <c r="B25" s="541">
        <v>2007</v>
      </c>
      <c r="C25" s="541">
        <v>7150</v>
      </c>
      <c r="D25" s="541">
        <v>5800</v>
      </c>
      <c r="E25" s="541"/>
      <c r="F25" s="541"/>
      <c r="G25" s="541"/>
      <c r="H25" s="541">
        <v>4800</v>
      </c>
      <c r="I25" s="9"/>
      <c r="J25" s="33">
        <f t="shared" si="5"/>
        <v>3.7634279935629373</v>
      </c>
      <c r="K25" s="33" t="str">
        <f t="shared" si="4"/>
        <v/>
      </c>
      <c r="L25" s="33" t="str">
        <f t="shared" si="4"/>
        <v/>
      </c>
      <c r="M25" s="33" t="str">
        <f t="shared" si="4"/>
        <v/>
      </c>
      <c r="N25" s="33">
        <f t="shared" si="4"/>
        <v>3.6812412373755872</v>
      </c>
      <c r="O25" s="14"/>
      <c r="P25" s="173">
        <f>IF(COUNT(J25:N25)&lt;2,"",(MAX(J25:N25)-MIN(J25:N25))^2/2)</f>
        <v>3.3773314462994699E-3</v>
      </c>
      <c r="Q25" s="189">
        <f>IF(COUNT(J25:N25)&lt;2,"",VAR(J25:N25))</f>
        <v>3.3773314462994699E-3</v>
      </c>
      <c r="R25" s="4">
        <f t="shared" si="3"/>
        <v>2</v>
      </c>
    </row>
    <row r="26" spans="1:18" s="2" customFormat="1" ht="13.8" thickBot="1" x14ac:dyDescent="0.3">
      <c r="A26" s="18"/>
      <c r="B26" s="19"/>
      <c r="C26" s="19"/>
      <c r="D26" s="19"/>
      <c r="E26" s="19"/>
      <c r="F26" s="19"/>
      <c r="G26" s="19"/>
      <c r="H26" s="19"/>
      <c r="I26" s="9"/>
      <c r="J26" s="33" t="str">
        <f t="shared" ref="J26:N28" si="6">IF(D26="","",IF(D26="&lt; 10","",IF(D26="&lt;10","",LOG(D26))))</f>
        <v/>
      </c>
      <c r="K26" s="33" t="str">
        <f t="shared" si="6"/>
        <v/>
      </c>
      <c r="L26" s="33" t="str">
        <f t="shared" si="6"/>
        <v/>
      </c>
      <c r="M26" s="33" t="str">
        <f t="shared" si="6"/>
        <v/>
      </c>
      <c r="N26" s="33" t="str">
        <f t="shared" si="6"/>
        <v/>
      </c>
      <c r="O26" s="14"/>
      <c r="R26" s="4">
        <f t="shared" si="3"/>
        <v>0</v>
      </c>
    </row>
    <row r="27" spans="1:18" s="2" customFormat="1" ht="13.8" thickBot="1" x14ac:dyDescent="0.3">
      <c r="A27" s="18"/>
      <c r="B27" s="19"/>
      <c r="C27" s="19"/>
      <c r="D27" s="19"/>
      <c r="E27" s="19"/>
      <c r="F27" s="19"/>
      <c r="G27" s="19"/>
      <c r="H27" s="19"/>
      <c r="I27" s="9"/>
      <c r="J27" s="33" t="str">
        <f t="shared" si="6"/>
        <v/>
      </c>
      <c r="K27" s="33" t="str">
        <f t="shared" si="6"/>
        <v/>
      </c>
      <c r="L27" s="33" t="str">
        <f t="shared" si="6"/>
        <v/>
      </c>
      <c r="M27" s="33" t="str">
        <f t="shared" si="6"/>
        <v/>
      </c>
      <c r="N27" s="33" t="str">
        <f t="shared" si="6"/>
        <v/>
      </c>
      <c r="O27" s="14"/>
      <c r="R27" s="4">
        <f t="shared" si="3"/>
        <v>0</v>
      </c>
    </row>
    <row r="28" spans="1:18" s="2" customFormat="1" x14ac:dyDescent="0.25">
      <c r="A28" s="18"/>
      <c r="B28" s="19"/>
      <c r="C28" s="19"/>
      <c r="D28" s="19"/>
      <c r="E28" s="19"/>
      <c r="F28" s="19"/>
      <c r="G28" s="19"/>
      <c r="H28" s="19"/>
      <c r="I28" s="9"/>
      <c r="J28" s="33" t="str">
        <f t="shared" si="6"/>
        <v/>
      </c>
      <c r="K28" s="33" t="str">
        <f t="shared" si="6"/>
        <v/>
      </c>
      <c r="L28" s="33" t="str">
        <f t="shared" si="6"/>
        <v/>
      </c>
      <c r="M28" s="33" t="str">
        <f t="shared" si="6"/>
        <v/>
      </c>
      <c r="N28" s="33" t="str">
        <f t="shared" si="6"/>
        <v/>
      </c>
      <c r="O28" s="14"/>
      <c r="R28" s="4">
        <f t="shared" si="3"/>
        <v>0</v>
      </c>
    </row>
    <row r="31" spans="1:18" s="2" customFormat="1" ht="15.6" x14ac:dyDescent="0.25">
      <c r="A31" s="5" t="s">
        <v>24</v>
      </c>
      <c r="B31" s="5"/>
      <c r="C31" s="940" t="s">
        <v>86</v>
      </c>
      <c r="D31" s="940"/>
      <c r="E31" s="940"/>
      <c r="F31" s="940"/>
      <c r="G31" s="940"/>
      <c r="H31" s="940"/>
      <c r="I31" s="6"/>
      <c r="O31" s="14"/>
    </row>
    <row r="32" spans="1:18" s="4" customFormat="1" ht="15.6" x14ac:dyDescent="0.25">
      <c r="A32" s="11"/>
      <c r="B32" s="11"/>
      <c r="C32" s="12"/>
      <c r="D32" s="12"/>
      <c r="E32" s="12"/>
      <c r="F32" s="12"/>
      <c r="G32" s="12"/>
      <c r="H32" s="12"/>
      <c r="I32" s="11"/>
      <c r="O32" s="15"/>
    </row>
    <row r="33" spans="1:18" s="4" customFormat="1" ht="15.6" x14ac:dyDescent="0.25">
      <c r="A33" s="2" t="s">
        <v>1</v>
      </c>
      <c r="B33" s="10"/>
      <c r="C33" s="12"/>
      <c r="D33" s="12"/>
      <c r="E33" s="12"/>
      <c r="F33" s="12"/>
      <c r="G33" s="12"/>
      <c r="H33" s="12"/>
      <c r="I33" s="11"/>
      <c r="O33" s="15"/>
    </row>
    <row r="34" spans="1:18" s="2" customFormat="1" x14ac:dyDescent="0.25">
      <c r="C34" s="885" t="s">
        <v>55</v>
      </c>
      <c r="D34" s="886"/>
      <c r="E34" s="886"/>
      <c r="F34" s="886"/>
      <c r="G34" s="886"/>
      <c r="H34" s="886"/>
      <c r="J34" s="885" t="s">
        <v>12</v>
      </c>
      <c r="K34" s="887"/>
      <c r="L34" s="887"/>
      <c r="M34" s="887"/>
      <c r="N34" s="887"/>
      <c r="O34" s="14"/>
    </row>
    <row r="35" spans="1:18" s="2" customFormat="1" ht="13.8" thickBot="1" x14ac:dyDescent="0.3">
      <c r="A35" s="23" t="s">
        <v>11</v>
      </c>
      <c r="B35" s="24" t="s">
        <v>5</v>
      </c>
      <c r="C35" s="20" t="s">
        <v>2</v>
      </c>
      <c r="D35" s="329">
        <v>1</v>
      </c>
      <c r="E35" s="329">
        <v>2</v>
      </c>
      <c r="F35" s="329">
        <v>3</v>
      </c>
      <c r="G35" s="330">
        <v>4</v>
      </c>
      <c r="H35" s="330">
        <v>5</v>
      </c>
      <c r="I35" s="7"/>
      <c r="J35" s="25">
        <v>1</v>
      </c>
      <c r="K35" s="20">
        <v>2</v>
      </c>
      <c r="L35" s="20">
        <v>3</v>
      </c>
      <c r="M35" s="21">
        <v>4</v>
      </c>
      <c r="N35" s="22">
        <v>5</v>
      </c>
      <c r="O35" s="14"/>
    </row>
    <row r="36" spans="1:18" x14ac:dyDescent="0.25">
      <c r="B36" s="167">
        <v>2002</v>
      </c>
      <c r="C36" s="168">
        <v>1200</v>
      </c>
      <c r="D36" s="165">
        <v>540</v>
      </c>
      <c r="E36" s="165">
        <v>510</v>
      </c>
      <c r="F36" s="165">
        <v>520</v>
      </c>
      <c r="G36" s="242"/>
      <c r="H36" s="242"/>
      <c r="J36" s="521">
        <f t="shared" ref="J36:N44" si="7">IF(D36="","",IF(D36="&lt; 10","",IF(D36="&lt;10","",LOG(D36))))</f>
        <v>2.7323937598229686</v>
      </c>
      <c r="K36" s="521">
        <f t="shared" si="7"/>
        <v>2.7075701760979363</v>
      </c>
      <c r="L36" s="521">
        <f t="shared" si="7"/>
        <v>2.716003343634799</v>
      </c>
      <c r="M36" s="521" t="str">
        <f t="shared" si="7"/>
        <v/>
      </c>
      <c r="N36" s="521" t="str">
        <f t="shared" si="7"/>
        <v/>
      </c>
      <c r="P36" s="173">
        <f>IF(COUNT(J36:N36)&lt;2,"",(MAX(J36:N36)-MIN(J36:N36))^2/2)</f>
        <v>3.0810515447684546E-4</v>
      </c>
      <c r="Q36" s="189">
        <f>IF(COUNT(J36:N36)&lt;2,"",VAR(J36:N36))</f>
        <v>1.5932906107998316E-4</v>
      </c>
      <c r="R36" s="4">
        <f t="shared" ref="R36:R44" si="8">COUNT(J36:O36)</f>
        <v>3</v>
      </c>
    </row>
    <row r="37" spans="1:18" x14ac:dyDescent="0.25">
      <c r="B37" s="950">
        <v>2003</v>
      </c>
      <c r="C37" s="950">
        <v>160</v>
      </c>
      <c r="D37" s="165">
        <v>220</v>
      </c>
      <c r="E37" s="165">
        <v>210</v>
      </c>
      <c r="F37" s="165">
        <v>130</v>
      </c>
      <c r="G37" s="242"/>
      <c r="H37" s="242"/>
      <c r="J37" s="37">
        <f t="shared" si="7"/>
        <v>2.3424226808222062</v>
      </c>
      <c r="K37" s="37">
        <f t="shared" si="7"/>
        <v>2.3222192947339191</v>
      </c>
      <c r="L37" s="37">
        <f t="shared" si="7"/>
        <v>2.1139433523068369</v>
      </c>
      <c r="M37" s="37" t="str">
        <f t="shared" si="7"/>
        <v/>
      </c>
      <c r="N37" s="37" t="str">
        <f t="shared" si="7"/>
        <v/>
      </c>
      <c r="P37" s="173">
        <f>IF(COUNT(J37:N38)&lt;2,"",(MAX(J37:N38)-MIN(J37:N38))^2/2)</f>
        <v>3.0698575183902982E-2</v>
      </c>
      <c r="Q37" s="189">
        <f>IF(COUNT(J37:N38)&lt;2,"",VAR(J37:N38))</f>
        <v>9.9064391644441314E-3</v>
      </c>
      <c r="R37" s="4">
        <f t="shared" si="8"/>
        <v>3</v>
      </c>
    </row>
    <row r="38" spans="1:18" x14ac:dyDescent="0.25">
      <c r="B38" s="951"/>
      <c r="C38" s="951"/>
      <c r="D38" s="165">
        <v>230</v>
      </c>
      <c r="E38" s="165">
        <v>190</v>
      </c>
      <c r="F38" s="165">
        <v>150</v>
      </c>
      <c r="G38" s="242"/>
      <c r="H38" s="242"/>
      <c r="J38" s="37">
        <f t="shared" si="7"/>
        <v>2.3617278360175931</v>
      </c>
      <c r="K38" s="37">
        <f t="shared" si="7"/>
        <v>2.2787536009528289</v>
      </c>
      <c r="L38" s="37">
        <f t="shared" si="7"/>
        <v>2.1760912590556813</v>
      </c>
      <c r="M38" s="37" t="str">
        <f t="shared" si="7"/>
        <v/>
      </c>
      <c r="N38" s="37" t="str">
        <f t="shared" si="7"/>
        <v/>
      </c>
      <c r="P38" s="173"/>
      <c r="Q38" s="189"/>
      <c r="R38" s="4">
        <f t="shared" si="8"/>
        <v>3</v>
      </c>
    </row>
    <row r="39" spans="1:18" x14ac:dyDescent="0.25">
      <c r="B39" s="167">
        <v>2003</v>
      </c>
      <c r="C39" s="168">
        <v>2700</v>
      </c>
      <c r="D39" s="165">
        <v>4200</v>
      </c>
      <c r="E39" s="165">
        <v>3700</v>
      </c>
      <c r="F39" s="165">
        <v>2500</v>
      </c>
      <c r="G39" s="242"/>
      <c r="H39" s="242"/>
      <c r="J39" s="37">
        <f t="shared" si="7"/>
        <v>3.6232492903979003</v>
      </c>
      <c r="K39" s="37">
        <f t="shared" si="7"/>
        <v>3.568201724066995</v>
      </c>
      <c r="L39" s="37">
        <f t="shared" si="7"/>
        <v>3.3979400086720375</v>
      </c>
      <c r="M39" s="37" t="str">
        <f t="shared" si="7"/>
        <v/>
      </c>
      <c r="N39" s="37" t="str">
        <f t="shared" si="7"/>
        <v/>
      </c>
      <c r="P39" s="173">
        <f t="shared" ref="P39:P44" si="9">IF(COUNT(J39:N39)&lt;2,"",(MAX(J39:N39)-MIN(J39:N39))^2/2)</f>
        <v>2.5382136215912114E-2</v>
      </c>
      <c r="Q39" s="189">
        <f t="shared" ref="Q39:Q44" si="10">IF(COUNT(J39:N39)&lt;2,"",VAR(J39:N39))</f>
        <v>1.3797259786668859E-2</v>
      </c>
      <c r="R39" s="4">
        <f t="shared" si="8"/>
        <v>3</v>
      </c>
    </row>
    <row r="40" spans="1:18" x14ac:dyDescent="0.25">
      <c r="B40" s="167">
        <v>2003</v>
      </c>
      <c r="C40" s="168">
        <v>4000</v>
      </c>
      <c r="D40" s="165">
        <v>6400</v>
      </c>
      <c r="E40" s="165">
        <v>4800</v>
      </c>
      <c r="F40" s="165">
        <v>3400</v>
      </c>
      <c r="G40" s="242"/>
      <c r="H40" s="242"/>
      <c r="J40" s="37">
        <f t="shared" si="7"/>
        <v>3.8061799739838871</v>
      </c>
      <c r="K40" s="37">
        <f t="shared" si="7"/>
        <v>3.6812412373755872</v>
      </c>
      <c r="L40" s="37">
        <f t="shared" si="7"/>
        <v>3.5314789170422549</v>
      </c>
      <c r="M40" s="37" t="str">
        <f t="shared" si="7"/>
        <v/>
      </c>
      <c r="N40" s="37" t="str">
        <f t="shared" si="7"/>
        <v/>
      </c>
      <c r="P40" s="173">
        <f t="shared" si="9"/>
        <v>3.7730335342424919E-2</v>
      </c>
      <c r="Q40" s="189">
        <f t="shared" si="10"/>
        <v>1.8916518530291936E-2</v>
      </c>
      <c r="R40" s="4">
        <f t="shared" si="8"/>
        <v>3</v>
      </c>
    </row>
    <row r="41" spans="1:18" x14ac:dyDescent="0.25">
      <c r="B41" s="416">
        <v>2004</v>
      </c>
      <c r="C41" s="416">
        <v>330</v>
      </c>
      <c r="D41" s="416">
        <v>60</v>
      </c>
      <c r="E41" s="416">
        <v>100</v>
      </c>
      <c r="F41" s="416">
        <v>60</v>
      </c>
      <c r="G41" s="242"/>
      <c r="H41" s="242"/>
      <c r="J41" s="37">
        <f t="shared" si="7"/>
        <v>1.7781512503836436</v>
      </c>
      <c r="K41" s="37">
        <f t="shared" si="7"/>
        <v>2</v>
      </c>
      <c r="L41" s="37">
        <f t="shared" si="7"/>
        <v>1.7781512503836436</v>
      </c>
      <c r="M41" s="37" t="str">
        <f t="shared" si="7"/>
        <v/>
      </c>
      <c r="N41" s="37" t="str">
        <f t="shared" si="7"/>
        <v/>
      </c>
      <c r="P41" s="173">
        <f t="shared" si="9"/>
        <v>2.4608433853170391E-2</v>
      </c>
      <c r="Q41" s="189">
        <f t="shared" si="10"/>
        <v>1.6405622568780261E-2</v>
      </c>
      <c r="R41" s="4">
        <f t="shared" si="8"/>
        <v>3</v>
      </c>
    </row>
    <row r="42" spans="1:18" x14ac:dyDescent="0.25">
      <c r="B42" s="416">
        <v>2005</v>
      </c>
      <c r="C42" s="416">
        <v>1100</v>
      </c>
      <c r="D42" s="416">
        <v>1500</v>
      </c>
      <c r="E42" s="416">
        <v>2000</v>
      </c>
      <c r="F42" s="416">
        <v>1000</v>
      </c>
      <c r="G42" s="242"/>
      <c r="H42" s="242"/>
      <c r="J42" s="37">
        <f t="shared" si="7"/>
        <v>3.1760912590556813</v>
      </c>
      <c r="K42" s="37">
        <f t="shared" si="7"/>
        <v>3.3010299956639813</v>
      </c>
      <c r="L42" s="37">
        <f t="shared" si="7"/>
        <v>3</v>
      </c>
      <c r="M42" s="37" t="str">
        <f t="shared" si="7"/>
        <v/>
      </c>
      <c r="N42" s="37" t="str">
        <f t="shared" si="7"/>
        <v/>
      </c>
      <c r="P42" s="173">
        <f t="shared" si="9"/>
        <v>4.5309529144728286E-2</v>
      </c>
      <c r="Q42" s="189">
        <f t="shared" si="10"/>
        <v>2.2872812951758296E-2</v>
      </c>
      <c r="R42" s="4">
        <f t="shared" si="8"/>
        <v>3</v>
      </c>
    </row>
    <row r="43" spans="1:18" x14ac:dyDescent="0.25">
      <c r="B43" s="416">
        <v>2006</v>
      </c>
      <c r="C43" s="416">
        <v>2250</v>
      </c>
      <c r="D43" s="416">
        <v>3800</v>
      </c>
      <c r="E43" s="416">
        <v>3400</v>
      </c>
      <c r="F43" s="416">
        <v>4200</v>
      </c>
      <c r="G43" s="242"/>
      <c r="H43" s="242"/>
      <c r="J43" s="37">
        <f t="shared" si="7"/>
        <v>3.5797835966168101</v>
      </c>
      <c r="K43" s="37">
        <f t="shared" si="7"/>
        <v>3.5314789170422549</v>
      </c>
      <c r="L43" s="37">
        <f t="shared" si="7"/>
        <v>3.6232492903979003</v>
      </c>
      <c r="M43" s="37" t="str">
        <f t="shared" si="7"/>
        <v/>
      </c>
      <c r="N43" s="37" t="str">
        <f t="shared" si="7"/>
        <v/>
      </c>
      <c r="P43" s="173">
        <f t="shared" si="9"/>
        <v>4.2109007129172774E-3</v>
      </c>
      <c r="Q43" s="189">
        <f t="shared" si="10"/>
        <v>2.1074016717510849E-3</v>
      </c>
      <c r="R43" s="4">
        <f t="shared" si="8"/>
        <v>3</v>
      </c>
    </row>
    <row r="44" spans="1:18" x14ac:dyDescent="0.25">
      <c r="B44" s="416">
        <v>2007</v>
      </c>
      <c r="C44" s="416">
        <v>7150</v>
      </c>
      <c r="D44" s="416">
        <v>4800</v>
      </c>
      <c r="E44" s="416">
        <v>5000</v>
      </c>
      <c r="F44" s="416">
        <v>5300</v>
      </c>
      <c r="G44" s="242"/>
      <c r="H44" s="242"/>
      <c r="J44" s="37">
        <f t="shared" si="7"/>
        <v>3.6812412373755872</v>
      </c>
      <c r="K44" s="37">
        <f t="shared" si="7"/>
        <v>3.6989700043360187</v>
      </c>
      <c r="L44" s="37">
        <f t="shared" si="7"/>
        <v>3.7242758696007892</v>
      </c>
      <c r="M44" s="37" t="str">
        <f t="shared" si="7"/>
        <v/>
      </c>
      <c r="N44" s="37" t="str">
        <f t="shared" si="7"/>
        <v/>
      </c>
      <c r="P44" s="173">
        <f t="shared" si="9"/>
        <v>9.2598978537919657E-4</v>
      </c>
      <c r="Q44" s="189">
        <f t="shared" si="10"/>
        <v>4.6777926091573279E-4</v>
      </c>
      <c r="R44" s="4">
        <f t="shared" si="8"/>
        <v>3</v>
      </c>
    </row>
    <row r="45" spans="1:18" x14ac:dyDescent="0.25">
      <c r="B45" s="522">
        <v>2008</v>
      </c>
      <c r="C45" s="522">
        <v>457</v>
      </c>
      <c r="D45" s="522">
        <v>1000</v>
      </c>
      <c r="E45" s="522">
        <v>1200</v>
      </c>
      <c r="F45" s="522">
        <v>1400</v>
      </c>
      <c r="G45" s="415"/>
      <c r="H45" s="415"/>
      <c r="J45" s="37">
        <f>IF(D45="","",IF(D45="&lt; 10","",IF(D45="&lt;10","",LOG(D45))))</f>
        <v>3</v>
      </c>
      <c r="K45" s="37">
        <f>IF(E45="","",IF(E45="&lt; 10","",IF(E45="&lt;10","",LOG(E45))))</f>
        <v>3.0791812460476247</v>
      </c>
      <c r="L45" s="37">
        <f>IF(F45="","",IF(F45="&lt; 10","",IF(F45="&lt;10","",LOG(F45))))</f>
        <v>3.1461280356782382</v>
      </c>
      <c r="M45" s="37" t="str">
        <f>IF(G45="","",IF(G45="&lt; 10","",IF(G45="&lt;10","",LOG(G45))))</f>
        <v/>
      </c>
      <c r="N45" s="37" t="str">
        <f>IF(H45="","",IF(H45="&lt; 10","",IF(H45="&lt;10","",LOG(H45))))</f>
        <v/>
      </c>
      <c r="P45" s="173">
        <f>IF(COUNT(J45:N45)&lt;2,"",(MAX(J45:N45)-MIN(J45:N45))^2/2)</f>
        <v>1.0676701405590225E-2</v>
      </c>
      <c r="Q45" s="189">
        <f>IF(COUNT(J45:N45)&lt;2,"",VAR(J45:N45))</f>
        <v>5.3508241964467579E-3</v>
      </c>
      <c r="R45" s="4">
        <f>COUNT(J45:O45)</f>
        <v>3</v>
      </c>
    </row>
    <row r="46" spans="1:18" s="2" customFormat="1" x14ac:dyDescent="0.25">
      <c r="A46" s="542" t="s">
        <v>11</v>
      </c>
      <c r="B46" s="543" t="s">
        <v>5</v>
      </c>
      <c r="C46" s="544" t="s">
        <v>2</v>
      </c>
      <c r="D46" s="545">
        <v>1</v>
      </c>
      <c r="E46" s="545">
        <v>2</v>
      </c>
      <c r="F46" s="545">
        <v>3</v>
      </c>
      <c r="G46" s="544">
        <v>4</v>
      </c>
      <c r="H46" s="544">
        <v>5</v>
      </c>
      <c r="I46" s="7"/>
      <c r="J46" s="330">
        <v>1</v>
      </c>
      <c r="K46" s="330">
        <v>2</v>
      </c>
      <c r="L46" s="330">
        <v>3</v>
      </c>
      <c r="M46" s="556">
        <v>4</v>
      </c>
      <c r="N46" s="556">
        <v>5</v>
      </c>
      <c r="O46" s="14"/>
    </row>
    <row r="47" spans="1:18" x14ac:dyDescent="0.25">
      <c r="A47" s="410"/>
      <c r="B47" s="546">
        <v>2004</v>
      </c>
      <c r="C47" s="956">
        <v>1180</v>
      </c>
      <c r="D47" s="546">
        <v>1200</v>
      </c>
      <c r="E47" s="546">
        <v>1000</v>
      </c>
      <c r="F47" s="546">
        <v>2200</v>
      </c>
      <c r="G47" s="410"/>
      <c r="H47" s="410"/>
      <c r="J47" s="37">
        <f t="shared" ref="J47:N48" si="11">IF(D47="","",IF(D47="&lt; 10","",IF(D47="&lt;10","",IF(D47="&lt; 100","",IF(D47="&lt;100","",LOG(D47))))))</f>
        <v>3.0791812460476247</v>
      </c>
      <c r="K47" s="37">
        <f t="shared" si="11"/>
        <v>3</v>
      </c>
      <c r="L47" s="37">
        <f t="shared" si="11"/>
        <v>3.3424226808222062</v>
      </c>
      <c r="M47" s="37" t="str">
        <f t="shared" si="11"/>
        <v/>
      </c>
      <c r="N47" s="37" t="str">
        <f t="shared" si="11"/>
        <v/>
      </c>
      <c r="P47" s="173">
        <f>IF(COUNT(J47:N48)&lt;2,"",(MAX(J47:N48)-MIN(J47:N48))^2/2)</f>
        <v>0.15920112360459088</v>
      </c>
      <c r="Q47" s="189">
        <f>IF(COUNT(J47:N48)&lt;2,"",VAR(J47:N48))</f>
        <v>5.3482861154469818E-2</v>
      </c>
      <c r="R47" s="4">
        <f>COUNT(J47:O47)</f>
        <v>3</v>
      </c>
    </row>
    <row r="48" spans="1:18" x14ac:dyDescent="0.25">
      <c r="A48" s="410"/>
      <c r="B48" s="546">
        <v>2004</v>
      </c>
      <c r="C48" s="956"/>
      <c r="D48" s="546">
        <v>600</v>
      </c>
      <c r="E48" s="546">
        <v>2000</v>
      </c>
      <c r="F48" s="546">
        <v>700</v>
      </c>
      <c r="G48" s="410"/>
      <c r="H48" s="410"/>
      <c r="J48" s="37">
        <f t="shared" si="11"/>
        <v>2.7781512503836434</v>
      </c>
      <c r="K48" s="37">
        <f t="shared" si="11"/>
        <v>3.3010299956639813</v>
      </c>
      <c r="L48" s="37">
        <f t="shared" si="11"/>
        <v>2.8450980400142569</v>
      </c>
      <c r="M48" s="37" t="str">
        <f t="shared" si="11"/>
        <v/>
      </c>
      <c r="N48" s="37" t="str">
        <f t="shared" si="11"/>
        <v/>
      </c>
      <c r="P48" s="173"/>
      <c r="Q48" s="189"/>
      <c r="R48" s="4">
        <f>COUNT(J48:O48)</f>
        <v>3</v>
      </c>
    </row>
    <row r="49" spans="1:18" x14ac:dyDescent="0.25">
      <c r="B49" s="537"/>
      <c r="C49" s="537"/>
      <c r="D49" s="537"/>
      <c r="E49" s="537"/>
      <c r="F49" s="537"/>
      <c r="J49" s="307"/>
      <c r="K49" s="307"/>
      <c r="L49" s="307"/>
      <c r="M49" s="307"/>
      <c r="N49" s="307"/>
      <c r="P49" s="173"/>
      <c r="Q49" s="189"/>
      <c r="R49" s="4"/>
    </row>
    <row r="50" spans="1:18" x14ac:dyDescent="0.25">
      <c r="B50" s="537"/>
      <c r="C50" s="537"/>
      <c r="D50" s="537"/>
      <c r="E50" s="537"/>
      <c r="F50" s="537"/>
      <c r="J50" s="307"/>
      <c r="K50" s="307"/>
      <c r="L50" s="307"/>
      <c r="M50" s="307"/>
      <c r="N50" s="307"/>
      <c r="P50" s="173"/>
      <c r="Q50" s="189"/>
      <c r="R50" s="4"/>
    </row>
    <row r="51" spans="1:18" s="2" customFormat="1" ht="15.6" x14ac:dyDescent="0.25">
      <c r="A51" s="5" t="s">
        <v>24</v>
      </c>
      <c r="B51" s="5"/>
      <c r="C51" s="940" t="s">
        <v>72</v>
      </c>
      <c r="D51" s="940"/>
      <c r="E51" s="940"/>
      <c r="F51" s="940"/>
      <c r="G51" s="940"/>
      <c r="H51" s="940"/>
      <c r="I51" s="6"/>
      <c r="O51" s="14"/>
    </row>
    <row r="52" spans="1:18" s="4" customFormat="1" ht="15.6" x14ac:dyDescent="0.25">
      <c r="A52" s="11"/>
      <c r="B52" s="11"/>
      <c r="C52" s="12"/>
      <c r="D52" s="12"/>
      <c r="E52" s="12"/>
      <c r="F52" s="12"/>
      <c r="G52" s="12"/>
      <c r="H52" s="12"/>
      <c r="I52" s="11"/>
      <c r="O52" s="15"/>
    </row>
    <row r="53" spans="1:18" s="4" customFormat="1" ht="15.6" x14ac:dyDescent="0.25">
      <c r="A53" s="2" t="s">
        <v>1</v>
      </c>
      <c r="B53" s="162" t="s">
        <v>73</v>
      </c>
      <c r="C53" s="12"/>
      <c r="D53" s="12"/>
      <c r="E53" s="12"/>
      <c r="F53" s="12"/>
      <c r="G53" s="12"/>
      <c r="H53" s="12"/>
      <c r="I53" s="11"/>
      <c r="O53" s="15"/>
    </row>
    <row r="54" spans="1:18" s="2" customFormat="1" x14ac:dyDescent="0.25">
      <c r="C54" s="957" t="s">
        <v>55</v>
      </c>
      <c r="D54" s="958"/>
      <c r="E54" s="958"/>
      <c r="F54" s="958"/>
      <c r="G54" s="958"/>
      <c r="H54" s="958"/>
      <c r="J54" s="885" t="s">
        <v>12</v>
      </c>
      <c r="K54" s="887"/>
      <c r="L54" s="887"/>
      <c r="M54" s="887"/>
      <c r="N54" s="887"/>
      <c r="O54" s="14"/>
    </row>
    <row r="55" spans="1:18" s="150" customFormat="1" ht="12.6" thickBot="1" x14ac:dyDescent="0.25">
      <c r="A55" s="547"/>
      <c r="B55" s="548" t="s">
        <v>5</v>
      </c>
      <c r="C55" s="548" t="s">
        <v>2</v>
      </c>
      <c r="D55" s="548">
        <v>1</v>
      </c>
      <c r="E55" s="548">
        <v>2</v>
      </c>
      <c r="F55" s="548">
        <v>3</v>
      </c>
      <c r="G55" s="547"/>
      <c r="H55" s="547"/>
    </row>
    <row r="56" spans="1:18" ht="13.8" thickBot="1" x14ac:dyDescent="0.3">
      <c r="A56" s="410"/>
      <c r="B56" s="959">
        <v>2000</v>
      </c>
      <c r="C56" s="959" t="s">
        <v>77</v>
      </c>
      <c r="D56" s="959" t="s">
        <v>77</v>
      </c>
      <c r="E56" s="959" t="s">
        <v>77</v>
      </c>
      <c r="F56" s="960"/>
      <c r="G56" s="410"/>
      <c r="H56" s="410"/>
      <c r="J56" s="33" t="str">
        <f t="shared" ref="J56:N74" si="12">IF(D56="","",IF(D56="&lt; 10","",IF(D56="&lt;10","",IF(D56="&lt; 100","",IF(D56="&lt;100","",LOG(D56))))))</f>
        <v/>
      </c>
      <c r="K56" s="33" t="str">
        <f t="shared" si="12"/>
        <v/>
      </c>
      <c r="L56" s="33" t="str">
        <f t="shared" si="12"/>
        <v/>
      </c>
      <c r="M56" s="33" t="str">
        <f t="shared" si="12"/>
        <v/>
      </c>
      <c r="N56" s="33" t="str">
        <f t="shared" si="12"/>
        <v/>
      </c>
      <c r="P56" s="173" t="str">
        <f t="shared" ref="P56:P74" si="13">IF(COUNT(J56:N56)&lt;2,"",(MAX(J56:N56)-MIN(J56:N56))^2/2)</f>
        <v/>
      </c>
      <c r="Q56" s="189" t="str">
        <f t="shared" ref="Q56:Q74" si="14">IF(COUNT(J56:N56)&lt;2,"",VAR(J56:N56))</f>
        <v/>
      </c>
      <c r="R56" s="4">
        <f t="shared" ref="R56:R74" si="15">COUNT(J56:O56)</f>
        <v>0</v>
      </c>
    </row>
    <row r="57" spans="1:18" ht="13.8" thickBot="1" x14ac:dyDescent="0.3">
      <c r="A57" s="410"/>
      <c r="B57" s="959"/>
      <c r="C57" s="959"/>
      <c r="D57" s="959"/>
      <c r="E57" s="959"/>
      <c r="F57" s="960"/>
      <c r="G57" s="410"/>
      <c r="H57" s="410"/>
      <c r="J57" s="33" t="str">
        <f t="shared" si="12"/>
        <v/>
      </c>
      <c r="K57" s="33" t="str">
        <f t="shared" si="12"/>
        <v/>
      </c>
      <c r="L57" s="33" t="str">
        <f t="shared" si="12"/>
        <v/>
      </c>
      <c r="M57" s="33" t="str">
        <f t="shared" si="12"/>
        <v/>
      </c>
      <c r="N57" s="33" t="str">
        <f t="shared" si="12"/>
        <v/>
      </c>
      <c r="P57" s="173" t="str">
        <f t="shared" si="13"/>
        <v/>
      </c>
      <c r="Q57" s="189" t="str">
        <f t="shared" si="14"/>
        <v/>
      </c>
      <c r="R57" s="4">
        <f t="shared" si="15"/>
        <v>0</v>
      </c>
    </row>
    <row r="58" spans="1:18" ht="13.8" thickBot="1" x14ac:dyDescent="0.3">
      <c r="A58" s="410"/>
      <c r="B58" s="959">
        <v>2000</v>
      </c>
      <c r="C58" s="959">
        <v>1000</v>
      </c>
      <c r="D58" s="959">
        <v>1100</v>
      </c>
      <c r="E58" s="959">
        <v>1000</v>
      </c>
      <c r="F58" s="960"/>
      <c r="G58" s="410"/>
      <c r="H58" s="410"/>
      <c r="J58" s="33">
        <f t="shared" si="12"/>
        <v>3.0413926851582249</v>
      </c>
      <c r="K58" s="33">
        <f t="shared" si="12"/>
        <v>3</v>
      </c>
      <c r="L58" s="33" t="str">
        <f t="shared" si="12"/>
        <v/>
      </c>
      <c r="M58" s="33" t="str">
        <f t="shared" si="12"/>
        <v/>
      </c>
      <c r="N58" s="33" t="str">
        <f t="shared" si="12"/>
        <v/>
      </c>
      <c r="P58" s="173">
        <f t="shared" si="13"/>
        <v>8.5667719230396672E-4</v>
      </c>
      <c r="Q58" s="189">
        <f t="shared" si="14"/>
        <v>8.5667719230396672E-4</v>
      </c>
      <c r="R58" s="4">
        <f t="shared" si="15"/>
        <v>2</v>
      </c>
    </row>
    <row r="59" spans="1:18" ht="13.8" thickBot="1" x14ac:dyDescent="0.3">
      <c r="A59" s="410"/>
      <c r="B59" s="959"/>
      <c r="C59" s="959"/>
      <c r="D59" s="959"/>
      <c r="E59" s="959"/>
      <c r="F59" s="960"/>
      <c r="G59" s="410"/>
      <c r="H59" s="410"/>
      <c r="J59" s="33" t="str">
        <f t="shared" si="12"/>
        <v/>
      </c>
      <c r="K59" s="33" t="str">
        <f t="shared" si="12"/>
        <v/>
      </c>
      <c r="L59" s="33" t="str">
        <f t="shared" si="12"/>
        <v/>
      </c>
      <c r="M59" s="33" t="str">
        <f t="shared" si="12"/>
        <v/>
      </c>
      <c r="N59" s="33" t="str">
        <f t="shared" si="12"/>
        <v/>
      </c>
      <c r="P59" s="173" t="str">
        <f t="shared" si="13"/>
        <v/>
      </c>
      <c r="Q59" s="189" t="str">
        <f t="shared" si="14"/>
        <v/>
      </c>
      <c r="R59" s="4">
        <f t="shared" si="15"/>
        <v>0</v>
      </c>
    </row>
    <row r="60" spans="1:18" ht="13.8" thickBot="1" x14ac:dyDescent="0.3">
      <c r="A60" s="410"/>
      <c r="B60" s="959">
        <v>2002</v>
      </c>
      <c r="C60" s="959">
        <v>1700</v>
      </c>
      <c r="D60" s="959">
        <v>460</v>
      </c>
      <c r="E60" s="959">
        <v>440</v>
      </c>
      <c r="F60" s="959">
        <v>430</v>
      </c>
      <c r="G60" s="410"/>
      <c r="H60" s="410"/>
      <c r="J60" s="33">
        <f t="shared" si="12"/>
        <v>2.6627578316815739</v>
      </c>
      <c r="K60" s="33">
        <f t="shared" si="12"/>
        <v>2.6434526764861874</v>
      </c>
      <c r="L60" s="33">
        <f t="shared" si="12"/>
        <v>2.6334684555795866</v>
      </c>
      <c r="M60" s="33" t="str">
        <f t="shared" si="12"/>
        <v/>
      </c>
      <c r="N60" s="33" t="str">
        <f t="shared" si="12"/>
        <v/>
      </c>
      <c r="P60" s="173">
        <f t="shared" si="13"/>
        <v>4.2893377622183035E-4</v>
      </c>
      <c r="Q60" s="189">
        <f t="shared" si="14"/>
        <v>2.2170687277890352E-4</v>
      </c>
      <c r="R60" s="4">
        <f t="shared" si="15"/>
        <v>3</v>
      </c>
    </row>
    <row r="61" spans="1:18" ht="13.8" thickBot="1" x14ac:dyDescent="0.3">
      <c r="A61" s="410"/>
      <c r="B61" s="959"/>
      <c r="C61" s="959"/>
      <c r="D61" s="959"/>
      <c r="E61" s="959"/>
      <c r="F61" s="959"/>
      <c r="G61" s="410"/>
      <c r="H61" s="410"/>
      <c r="J61" s="33" t="str">
        <f t="shared" si="12"/>
        <v/>
      </c>
      <c r="K61" s="33" t="str">
        <f t="shared" si="12"/>
        <v/>
      </c>
      <c r="L61" s="33" t="str">
        <f t="shared" si="12"/>
        <v/>
      </c>
      <c r="M61" s="33" t="str">
        <f t="shared" si="12"/>
        <v/>
      </c>
      <c r="N61" s="33" t="str">
        <f t="shared" si="12"/>
        <v/>
      </c>
      <c r="P61" s="173" t="str">
        <f t="shared" si="13"/>
        <v/>
      </c>
      <c r="Q61" s="189" t="str">
        <f t="shared" si="14"/>
        <v/>
      </c>
      <c r="R61" s="4">
        <f t="shared" si="15"/>
        <v>0</v>
      </c>
    </row>
    <row r="62" spans="1:18" ht="13.8" thickBot="1" x14ac:dyDescent="0.3">
      <c r="A62" s="410"/>
      <c r="B62" s="959">
        <v>2003</v>
      </c>
      <c r="C62" s="959" t="s">
        <v>77</v>
      </c>
      <c r="D62" s="959" t="s">
        <v>77</v>
      </c>
      <c r="E62" s="959" t="s">
        <v>77</v>
      </c>
      <c r="F62" s="959" t="s">
        <v>77</v>
      </c>
      <c r="G62" s="410"/>
      <c r="H62" s="410"/>
      <c r="J62" s="33" t="str">
        <f t="shared" si="12"/>
        <v/>
      </c>
      <c r="K62" s="33" t="str">
        <f t="shared" si="12"/>
        <v/>
      </c>
      <c r="L62" s="33" t="str">
        <f t="shared" si="12"/>
        <v/>
      </c>
      <c r="M62" s="33" t="str">
        <f t="shared" si="12"/>
        <v/>
      </c>
      <c r="N62" s="33" t="str">
        <f t="shared" si="12"/>
        <v/>
      </c>
      <c r="P62" s="173" t="str">
        <f t="shared" si="13"/>
        <v/>
      </c>
      <c r="Q62" s="189" t="str">
        <f t="shared" si="14"/>
        <v/>
      </c>
      <c r="R62" s="4">
        <f t="shared" si="15"/>
        <v>0</v>
      </c>
    </row>
    <row r="63" spans="1:18" ht="13.8" thickBot="1" x14ac:dyDescent="0.3">
      <c r="A63" s="410"/>
      <c r="B63" s="959"/>
      <c r="C63" s="959"/>
      <c r="D63" s="959"/>
      <c r="E63" s="959"/>
      <c r="F63" s="959"/>
      <c r="G63" s="410"/>
      <c r="H63" s="410"/>
      <c r="J63" s="33" t="str">
        <f t="shared" si="12"/>
        <v/>
      </c>
      <c r="K63" s="33" t="str">
        <f t="shared" si="12"/>
        <v/>
      </c>
      <c r="L63" s="33" t="str">
        <f t="shared" si="12"/>
        <v/>
      </c>
      <c r="M63" s="33" t="str">
        <f t="shared" si="12"/>
        <v/>
      </c>
      <c r="N63" s="33" t="str">
        <f t="shared" si="12"/>
        <v/>
      </c>
      <c r="P63" s="173" t="str">
        <f t="shared" si="13"/>
        <v/>
      </c>
      <c r="Q63" s="189" t="str">
        <f t="shared" si="14"/>
        <v/>
      </c>
      <c r="R63" s="4">
        <f t="shared" si="15"/>
        <v>0</v>
      </c>
    </row>
    <row r="64" spans="1:18" ht="13.8" thickBot="1" x14ac:dyDescent="0.3">
      <c r="A64" s="410"/>
      <c r="B64" s="959">
        <v>2003</v>
      </c>
      <c r="C64" s="959">
        <v>1500</v>
      </c>
      <c r="D64" s="959">
        <v>1300</v>
      </c>
      <c r="E64" s="959">
        <v>1400</v>
      </c>
      <c r="F64" s="959">
        <v>1500</v>
      </c>
      <c r="G64" s="410"/>
      <c r="H64" s="410"/>
      <c r="J64" s="33">
        <f t="shared" si="12"/>
        <v>3.1139433523068369</v>
      </c>
      <c r="K64" s="33">
        <f t="shared" si="12"/>
        <v>3.1461280356782382</v>
      </c>
      <c r="L64" s="33">
        <f t="shared" si="12"/>
        <v>3.1760912590556813</v>
      </c>
      <c r="M64" s="33" t="str">
        <f t="shared" si="12"/>
        <v/>
      </c>
      <c r="N64" s="33" t="str">
        <f t="shared" si="12"/>
        <v/>
      </c>
      <c r="P64" s="173">
        <f t="shared" si="13"/>
        <v>1.9311811566315299E-3</v>
      </c>
      <c r="Q64" s="189">
        <f t="shared" si="14"/>
        <v>9.6600181869116127E-4</v>
      </c>
      <c r="R64" s="4">
        <f t="shared" si="15"/>
        <v>3</v>
      </c>
    </row>
    <row r="65" spans="1:18" ht="13.8" thickBot="1" x14ac:dyDescent="0.3">
      <c r="A65" s="410"/>
      <c r="B65" s="959"/>
      <c r="C65" s="959"/>
      <c r="D65" s="959"/>
      <c r="E65" s="959"/>
      <c r="F65" s="959"/>
      <c r="G65" s="410"/>
      <c r="H65" s="410"/>
      <c r="J65" s="33" t="str">
        <f t="shared" si="12"/>
        <v/>
      </c>
      <c r="K65" s="33" t="str">
        <f t="shared" si="12"/>
        <v/>
      </c>
      <c r="L65" s="33" t="str">
        <f t="shared" si="12"/>
        <v/>
      </c>
      <c r="M65" s="33" t="str">
        <f t="shared" si="12"/>
        <v/>
      </c>
      <c r="N65" s="33" t="str">
        <f t="shared" si="12"/>
        <v/>
      </c>
      <c r="P65" s="173" t="str">
        <f t="shared" si="13"/>
        <v/>
      </c>
      <c r="Q65" s="189" t="str">
        <f t="shared" si="14"/>
        <v/>
      </c>
      <c r="R65" s="4">
        <f t="shared" si="15"/>
        <v>0</v>
      </c>
    </row>
    <row r="66" spans="1:18" ht="13.8" thickBot="1" x14ac:dyDescent="0.3">
      <c r="A66" s="410"/>
      <c r="B66" s="959">
        <v>2004</v>
      </c>
      <c r="C66" s="959">
        <v>330</v>
      </c>
      <c r="D66" s="959">
        <v>170</v>
      </c>
      <c r="E66" s="959">
        <v>150</v>
      </c>
      <c r="F66" s="959">
        <v>190</v>
      </c>
      <c r="G66" s="410"/>
      <c r="H66" s="410"/>
      <c r="J66" s="33">
        <f t="shared" si="12"/>
        <v>2.2304489213782741</v>
      </c>
      <c r="K66" s="33">
        <f t="shared" si="12"/>
        <v>2.1760912590556813</v>
      </c>
      <c r="L66" s="33">
        <f t="shared" si="12"/>
        <v>2.2787536009528289</v>
      </c>
      <c r="M66" s="33" t="str">
        <f t="shared" si="12"/>
        <v/>
      </c>
      <c r="N66" s="33" t="str">
        <f t="shared" si="12"/>
        <v/>
      </c>
      <c r="P66" s="173">
        <f t="shared" si="13"/>
        <v>5.2697782219034046E-3</v>
      </c>
      <c r="Q66" s="189">
        <f t="shared" si="14"/>
        <v>2.6379423276307063E-3</v>
      </c>
      <c r="R66" s="4">
        <f t="shared" si="15"/>
        <v>3</v>
      </c>
    </row>
    <row r="67" spans="1:18" ht="13.8" thickBot="1" x14ac:dyDescent="0.3">
      <c r="A67" s="410"/>
      <c r="B67" s="959"/>
      <c r="C67" s="959"/>
      <c r="D67" s="959"/>
      <c r="E67" s="959"/>
      <c r="F67" s="959"/>
      <c r="G67" s="410"/>
      <c r="H67" s="410"/>
      <c r="J67" s="33" t="str">
        <f t="shared" si="12"/>
        <v/>
      </c>
      <c r="K67" s="33" t="str">
        <f t="shared" si="12"/>
        <v/>
      </c>
      <c r="L67" s="33" t="str">
        <f t="shared" si="12"/>
        <v/>
      </c>
      <c r="M67" s="33" t="str">
        <f t="shared" si="12"/>
        <v/>
      </c>
      <c r="N67" s="33" t="str">
        <f t="shared" si="12"/>
        <v/>
      </c>
      <c r="P67" s="173" t="str">
        <f t="shared" si="13"/>
        <v/>
      </c>
      <c r="Q67" s="189" t="str">
        <f t="shared" si="14"/>
        <v/>
      </c>
      <c r="R67" s="4">
        <f t="shared" si="15"/>
        <v>0</v>
      </c>
    </row>
    <row r="68" spans="1:18" ht="13.8" thickBot="1" x14ac:dyDescent="0.3">
      <c r="A68" s="410"/>
      <c r="B68" s="959">
        <v>2004</v>
      </c>
      <c r="C68" s="961">
        <v>5055</v>
      </c>
      <c r="D68" s="961">
        <v>3100</v>
      </c>
      <c r="E68" s="961">
        <v>3800</v>
      </c>
      <c r="F68" s="961">
        <v>3300</v>
      </c>
      <c r="G68" s="410"/>
      <c r="H68" s="410"/>
      <c r="J68" s="33">
        <f t="shared" si="12"/>
        <v>3.4913616938342726</v>
      </c>
      <c r="K68" s="33">
        <f t="shared" si="12"/>
        <v>3.5797835966168101</v>
      </c>
      <c r="L68" s="33">
        <f t="shared" si="12"/>
        <v>3.5185139398778875</v>
      </c>
      <c r="M68" s="33" t="str">
        <f t="shared" si="12"/>
        <v/>
      </c>
      <c r="N68" s="33" t="str">
        <f t="shared" si="12"/>
        <v/>
      </c>
      <c r="P68" s="173">
        <f t="shared" si="13"/>
        <v>3.9092164458422547E-3</v>
      </c>
      <c r="Q68" s="189">
        <f t="shared" si="14"/>
        <v>2.0516080323004855E-3</v>
      </c>
      <c r="R68" s="4">
        <f t="shared" si="15"/>
        <v>3</v>
      </c>
    </row>
    <row r="69" spans="1:18" ht="13.8" thickBot="1" x14ac:dyDescent="0.3">
      <c r="A69" s="410"/>
      <c r="B69" s="959"/>
      <c r="C69" s="961"/>
      <c r="D69" s="961"/>
      <c r="E69" s="961"/>
      <c r="F69" s="961"/>
      <c r="G69" s="410"/>
      <c r="H69" s="410"/>
      <c r="J69" s="33" t="str">
        <f t="shared" si="12"/>
        <v/>
      </c>
      <c r="K69" s="33" t="str">
        <f t="shared" si="12"/>
        <v/>
      </c>
      <c r="L69" s="33" t="str">
        <f t="shared" si="12"/>
        <v/>
      </c>
      <c r="M69" s="33" t="str">
        <f t="shared" si="12"/>
        <v/>
      </c>
      <c r="N69" s="33" t="str">
        <f t="shared" si="12"/>
        <v/>
      </c>
      <c r="P69" s="173" t="str">
        <f t="shared" si="13"/>
        <v/>
      </c>
      <c r="Q69" s="189" t="str">
        <f t="shared" si="14"/>
        <v/>
      </c>
      <c r="R69" s="4">
        <f t="shared" si="15"/>
        <v>0</v>
      </c>
    </row>
    <row r="70" spans="1:18" ht="13.8" thickBot="1" x14ac:dyDescent="0.3">
      <c r="A70" s="410"/>
      <c r="B70" s="959">
        <v>2005</v>
      </c>
      <c r="C70" s="961">
        <v>1100</v>
      </c>
      <c r="D70" s="959">
        <v>480</v>
      </c>
      <c r="E70" s="959">
        <v>820</v>
      </c>
      <c r="F70" s="959">
        <v>740</v>
      </c>
      <c r="G70" s="410"/>
      <c r="H70" s="410"/>
      <c r="J70" s="33">
        <f t="shared" si="12"/>
        <v>2.6812412373755872</v>
      </c>
      <c r="K70" s="33">
        <f t="shared" si="12"/>
        <v>2.9138138523837167</v>
      </c>
      <c r="L70" s="33">
        <f t="shared" si="12"/>
        <v>2.8692317197309762</v>
      </c>
      <c r="M70" s="33" t="str">
        <f t="shared" si="12"/>
        <v/>
      </c>
      <c r="N70" s="33" t="str">
        <f t="shared" si="12"/>
        <v/>
      </c>
      <c r="P70" s="173">
        <f t="shared" si="13"/>
        <v>2.704501062585982E-2</v>
      </c>
      <c r="Q70" s="189">
        <f t="shared" si="14"/>
        <v>1.5236334876633006E-2</v>
      </c>
      <c r="R70" s="4">
        <f t="shared" si="15"/>
        <v>3</v>
      </c>
    </row>
    <row r="71" spans="1:18" ht="13.8" thickBot="1" x14ac:dyDescent="0.3">
      <c r="A71" s="410"/>
      <c r="B71" s="959"/>
      <c r="C71" s="961"/>
      <c r="D71" s="959"/>
      <c r="E71" s="959"/>
      <c r="F71" s="959"/>
      <c r="G71" s="410"/>
      <c r="H71" s="410"/>
      <c r="J71" s="33" t="str">
        <f t="shared" si="12"/>
        <v/>
      </c>
      <c r="K71" s="33" t="str">
        <f t="shared" si="12"/>
        <v/>
      </c>
      <c r="L71" s="33" t="str">
        <f t="shared" si="12"/>
        <v/>
      </c>
      <c r="M71" s="33" t="str">
        <f t="shared" si="12"/>
        <v/>
      </c>
      <c r="N71" s="33" t="str">
        <f t="shared" si="12"/>
        <v/>
      </c>
      <c r="P71" s="173" t="str">
        <f t="shared" si="13"/>
        <v/>
      </c>
      <c r="Q71" s="189" t="str">
        <f t="shared" si="14"/>
        <v/>
      </c>
      <c r="R71" s="4">
        <f t="shared" si="15"/>
        <v>0</v>
      </c>
    </row>
    <row r="72" spans="1:18" ht="13.8" thickBot="1" x14ac:dyDescent="0.3">
      <c r="A72" s="410"/>
      <c r="B72" s="549">
        <v>2005</v>
      </c>
      <c r="C72" s="549">
        <v>370</v>
      </c>
      <c r="D72" s="549">
        <v>540</v>
      </c>
      <c r="E72" s="549">
        <v>590</v>
      </c>
      <c r="F72" s="549">
        <v>620</v>
      </c>
      <c r="G72" s="410"/>
      <c r="H72" s="410"/>
      <c r="J72" s="33">
        <f t="shared" si="12"/>
        <v>2.7323937598229686</v>
      </c>
      <c r="K72" s="33">
        <f t="shared" si="12"/>
        <v>2.7708520116421442</v>
      </c>
      <c r="L72" s="33">
        <f t="shared" si="12"/>
        <v>2.7923916894982539</v>
      </c>
      <c r="M72" s="33" t="str">
        <f t="shared" si="12"/>
        <v/>
      </c>
      <c r="N72" s="33" t="str">
        <f t="shared" si="12"/>
        <v/>
      </c>
      <c r="P72" s="173">
        <f t="shared" si="13"/>
        <v>1.799875782660239E-3</v>
      </c>
      <c r="Q72" s="189">
        <f t="shared" si="14"/>
        <v>9.2379107007543057E-4</v>
      </c>
      <c r="R72" s="4">
        <f t="shared" si="15"/>
        <v>3</v>
      </c>
    </row>
    <row r="73" spans="1:18" ht="13.8" thickBot="1" x14ac:dyDescent="0.3">
      <c r="A73" s="410"/>
      <c r="B73" s="549">
        <v>2006</v>
      </c>
      <c r="C73" s="551">
        <v>2250</v>
      </c>
      <c r="D73" s="551">
        <v>5200</v>
      </c>
      <c r="E73" s="551">
        <v>4200</v>
      </c>
      <c r="F73" s="551">
        <v>4900</v>
      </c>
      <c r="G73" s="410"/>
      <c r="H73" s="410"/>
      <c r="J73" s="33">
        <f t="shared" si="12"/>
        <v>3.716003343634799</v>
      </c>
      <c r="K73" s="33">
        <f t="shared" si="12"/>
        <v>3.6232492903979003</v>
      </c>
      <c r="L73" s="33">
        <f t="shared" si="12"/>
        <v>3.6901960800285138</v>
      </c>
      <c r="M73" s="33" t="str">
        <f t="shared" si="12"/>
        <v/>
      </c>
      <c r="N73" s="33" t="str">
        <f t="shared" si="12"/>
        <v/>
      </c>
      <c r="P73" s="173">
        <f t="shared" si="13"/>
        <v>4.301657195936716E-3</v>
      </c>
      <c r="Q73" s="189">
        <f t="shared" si="14"/>
        <v>2.2918669814272238E-3</v>
      </c>
      <c r="R73" s="4">
        <f t="shared" si="15"/>
        <v>3</v>
      </c>
    </row>
    <row r="74" spans="1:18" x14ac:dyDescent="0.25">
      <c r="A74" s="410"/>
      <c r="B74" s="549">
        <v>2007</v>
      </c>
      <c r="C74" s="549">
        <v>7150</v>
      </c>
      <c r="D74" s="551">
        <v>8800</v>
      </c>
      <c r="E74" s="550"/>
      <c r="F74" s="551">
        <v>8200</v>
      </c>
      <c r="G74" s="410"/>
      <c r="H74" s="410"/>
      <c r="J74" s="33">
        <f t="shared" si="12"/>
        <v>3.9444826721501687</v>
      </c>
      <c r="K74" s="33" t="str">
        <f t="shared" si="12"/>
        <v/>
      </c>
      <c r="L74" s="33">
        <f t="shared" si="12"/>
        <v>3.9138138523837167</v>
      </c>
      <c r="M74" s="33" t="str">
        <f t="shared" si="12"/>
        <v/>
      </c>
      <c r="N74" s="33" t="str">
        <f t="shared" si="12"/>
        <v/>
      </c>
      <c r="P74" s="173">
        <f t="shared" si="13"/>
        <v>4.7028825293355758E-4</v>
      </c>
      <c r="Q74" s="189">
        <f t="shared" si="14"/>
        <v>4.7028825293355758E-4</v>
      </c>
      <c r="R74" s="4">
        <f t="shared" si="15"/>
        <v>2</v>
      </c>
    </row>
    <row r="75" spans="1:18" x14ac:dyDescent="0.25">
      <c r="B75" s="537"/>
      <c r="C75" s="537"/>
      <c r="D75" s="537"/>
      <c r="E75" s="537"/>
      <c r="F75" s="537"/>
      <c r="J75" s="307"/>
      <c r="K75" s="307"/>
      <c r="L75" s="307"/>
      <c r="M75" s="307"/>
      <c r="N75" s="307"/>
      <c r="P75" s="173"/>
      <c r="Q75" s="189"/>
      <c r="R75" s="4"/>
    </row>
    <row r="76" spans="1:18" x14ac:dyDescent="0.25">
      <c r="B76" s="537"/>
      <c r="C76" s="537"/>
      <c r="D76" s="537"/>
      <c r="E76" s="537"/>
      <c r="F76" s="537"/>
      <c r="J76" s="307"/>
      <c r="K76" s="307"/>
      <c r="L76" s="307"/>
      <c r="M76" s="307"/>
      <c r="N76" s="307"/>
      <c r="P76" s="173"/>
      <c r="Q76" s="189"/>
      <c r="R76" s="4"/>
    </row>
    <row r="77" spans="1:18" s="2" customFormat="1" ht="15.6" x14ac:dyDescent="0.25">
      <c r="A77" s="5" t="s">
        <v>24</v>
      </c>
      <c r="B77" s="5"/>
      <c r="C77" s="940" t="s">
        <v>84</v>
      </c>
      <c r="D77" s="940"/>
      <c r="E77" s="940"/>
      <c r="F77" s="940"/>
      <c r="G77" s="940"/>
      <c r="H77" s="940"/>
      <c r="I77" s="6"/>
      <c r="O77" s="14"/>
    </row>
    <row r="78" spans="1:18" s="4" customFormat="1" ht="15.6" x14ac:dyDescent="0.25">
      <c r="A78" s="11"/>
      <c r="B78" s="11"/>
      <c r="C78" s="12"/>
      <c r="D78" s="12"/>
      <c r="E78" s="12"/>
      <c r="F78" s="12"/>
      <c r="G78" s="12"/>
      <c r="H78" s="12"/>
      <c r="I78" s="11"/>
      <c r="O78" s="15"/>
    </row>
    <row r="79" spans="1:18" s="4" customFormat="1" ht="15.6" x14ac:dyDescent="0.25">
      <c r="A79" s="2" t="s">
        <v>1</v>
      </c>
      <c r="B79" s="10"/>
      <c r="C79" s="12"/>
      <c r="D79" s="12"/>
      <c r="E79" s="12"/>
      <c r="F79" s="12"/>
      <c r="G79" s="12"/>
      <c r="H79" s="12"/>
      <c r="I79" s="11"/>
      <c r="O79" s="15"/>
    </row>
    <row r="80" spans="1:18" s="2" customFormat="1" x14ac:dyDescent="0.25">
      <c r="C80" s="885" t="s">
        <v>55</v>
      </c>
      <c r="D80" s="886"/>
      <c r="E80" s="886"/>
      <c r="F80" s="886"/>
      <c r="G80" s="886"/>
      <c r="H80" s="886"/>
      <c r="J80" s="885" t="s">
        <v>12</v>
      </c>
      <c r="K80" s="887"/>
      <c r="L80" s="887"/>
      <c r="M80" s="887"/>
      <c r="N80" s="887"/>
      <c r="O80" s="14"/>
    </row>
    <row r="81" spans="1:18" s="2" customFormat="1" ht="13.8" thickBot="1" x14ac:dyDescent="0.3">
      <c r="A81" s="552" t="s">
        <v>11</v>
      </c>
      <c r="B81" s="553" t="s">
        <v>5</v>
      </c>
      <c r="C81" s="554" t="s">
        <v>2</v>
      </c>
      <c r="D81" s="555">
        <v>1</v>
      </c>
      <c r="E81" s="555">
        <v>2</v>
      </c>
      <c r="F81" s="555">
        <v>3</v>
      </c>
      <c r="G81" s="554">
        <v>4</v>
      </c>
      <c r="H81" s="554">
        <v>5</v>
      </c>
      <c r="I81" s="7"/>
      <c r="J81" s="25">
        <v>1</v>
      </c>
      <c r="K81" s="20">
        <v>2</v>
      </c>
      <c r="L81" s="20">
        <v>3</v>
      </c>
      <c r="M81" s="21">
        <v>4</v>
      </c>
      <c r="N81" s="22">
        <v>5</v>
      </c>
      <c r="O81" s="14"/>
    </row>
    <row r="82" spans="1:18" s="2" customFormat="1" ht="13.8" thickBot="1" x14ac:dyDescent="0.3">
      <c r="A82" s="538">
        <v>1</v>
      </c>
      <c r="B82" s="539">
        <v>2000</v>
      </c>
      <c r="C82" s="539" t="s">
        <v>59</v>
      </c>
      <c r="D82" s="539" t="s">
        <v>59</v>
      </c>
      <c r="E82" s="539" t="s">
        <v>59</v>
      </c>
      <c r="F82" s="539"/>
      <c r="G82" s="539"/>
      <c r="H82" s="539"/>
      <c r="I82" s="9"/>
      <c r="J82" s="33" t="str">
        <f t="shared" ref="J82:N90" si="16">IF(D82="","",IF(D82="&lt; 10","",IF(D82="&lt;10","",IF(D82="&lt; 100","",IF(D82="&lt;100","",LOG(D82))))))</f>
        <v/>
      </c>
      <c r="K82" s="33" t="str">
        <f t="shared" si="16"/>
        <v/>
      </c>
      <c r="L82" s="33" t="str">
        <f t="shared" si="16"/>
        <v/>
      </c>
      <c r="M82" s="33" t="str">
        <f t="shared" si="16"/>
        <v/>
      </c>
      <c r="N82" s="33" t="str">
        <f t="shared" si="16"/>
        <v/>
      </c>
      <c r="O82" s="14"/>
      <c r="P82" s="173" t="str">
        <f>IF(COUNT(J82:N82)&lt;2,"",(MAX(J82:N82)-MIN(J82:N82))^2/2)</f>
        <v/>
      </c>
      <c r="Q82" s="189" t="str">
        <f>IF(COUNT(J82:N82)&lt;2,"",VAR(J82:N82))</f>
        <v/>
      </c>
      <c r="R82" s="4">
        <f t="shared" ref="R82:R90" si="17">COUNT(J82:O82)</f>
        <v>0</v>
      </c>
    </row>
    <row r="83" spans="1:18" s="2" customFormat="1" ht="13.8" thickBot="1" x14ac:dyDescent="0.3">
      <c r="A83" s="540">
        <v>2</v>
      </c>
      <c r="B83" s="541">
        <v>2003</v>
      </c>
      <c r="C83" s="539" t="s">
        <v>59</v>
      </c>
      <c r="D83" s="539" t="s">
        <v>59</v>
      </c>
      <c r="E83" s="539" t="s">
        <v>59</v>
      </c>
      <c r="F83" s="539" t="s">
        <v>59</v>
      </c>
      <c r="G83" s="539" t="s">
        <v>59</v>
      </c>
      <c r="H83" s="541"/>
      <c r="I83" s="9"/>
      <c r="J83" s="33" t="str">
        <f t="shared" si="16"/>
        <v/>
      </c>
      <c r="K83" s="33" t="str">
        <f t="shared" si="16"/>
        <v/>
      </c>
      <c r="L83" s="33" t="str">
        <f t="shared" si="16"/>
        <v/>
      </c>
      <c r="M83" s="33" t="str">
        <f t="shared" si="16"/>
        <v/>
      </c>
      <c r="N83" s="33" t="str">
        <f t="shared" si="16"/>
        <v/>
      </c>
      <c r="O83" s="14"/>
      <c r="P83" s="173" t="str">
        <f>IF(COUNT(J83:N83)&lt;2,"",(MAX(J83:N83)-MIN(J83:N83))^2/2)</f>
        <v/>
      </c>
      <c r="Q83" s="189" t="str">
        <f>IF(COUNT(J83:N83)&lt;2,"",VAR(J83:N83))</f>
        <v/>
      </c>
      <c r="R83" s="4">
        <f t="shared" si="17"/>
        <v>0</v>
      </c>
    </row>
    <row r="84" spans="1:18" s="2" customFormat="1" ht="13.8" thickBot="1" x14ac:dyDescent="0.3">
      <c r="A84" s="540">
        <v>3</v>
      </c>
      <c r="B84" s="541">
        <v>2003</v>
      </c>
      <c r="C84" s="952">
        <v>1500</v>
      </c>
      <c r="D84" s="541">
        <v>2200</v>
      </c>
      <c r="E84" s="541">
        <v>2100</v>
      </c>
      <c r="F84" s="541"/>
      <c r="G84" s="541"/>
      <c r="H84" s="541"/>
      <c r="I84" s="9"/>
      <c r="J84" s="33">
        <f t="shared" si="16"/>
        <v>3.3424226808222062</v>
      </c>
      <c r="K84" s="33">
        <f t="shared" si="16"/>
        <v>3.3222192947339191</v>
      </c>
      <c r="L84" s="33" t="str">
        <f t="shared" si="16"/>
        <v/>
      </c>
      <c r="M84" s="33" t="str">
        <f t="shared" si="16"/>
        <v/>
      </c>
      <c r="N84" s="33" t="str">
        <f t="shared" si="16"/>
        <v/>
      </c>
      <c r="O84" s="14"/>
      <c r="P84" s="173">
        <f>IF(COUNT(J84:N85)&lt;2,"",(MAX(J84:N85)-MIN(J84:N85))^2/2)</f>
        <v>8.5667719230396672E-4</v>
      </c>
      <c r="Q84" s="189">
        <f>IF(COUNT(J84:N85)&lt;2,"",VAR(J84:N85))</f>
        <v>3.9440486406656629E-4</v>
      </c>
      <c r="R84" s="4">
        <f t="shared" si="17"/>
        <v>2</v>
      </c>
    </row>
    <row r="85" spans="1:18" s="2" customFormat="1" ht="13.8" thickBot="1" x14ac:dyDescent="0.3">
      <c r="A85" s="540">
        <v>4</v>
      </c>
      <c r="B85" s="541"/>
      <c r="C85" s="953"/>
      <c r="D85" s="541">
        <v>2000</v>
      </c>
      <c r="E85" s="541">
        <v>2000</v>
      </c>
      <c r="F85" s="541"/>
      <c r="G85" s="541"/>
      <c r="H85" s="541"/>
      <c r="I85" s="9"/>
      <c r="J85" s="33">
        <f t="shared" si="16"/>
        <v>3.3010299956639813</v>
      </c>
      <c r="K85" s="33">
        <f t="shared" si="16"/>
        <v>3.3010299956639813</v>
      </c>
      <c r="L85" s="33" t="str">
        <f t="shared" si="16"/>
        <v/>
      </c>
      <c r="M85" s="33" t="str">
        <f t="shared" si="16"/>
        <v/>
      </c>
      <c r="N85" s="33" t="str">
        <f t="shared" si="16"/>
        <v/>
      </c>
      <c r="O85" s="14"/>
      <c r="P85" s="173"/>
      <c r="Q85" s="189"/>
      <c r="R85" s="4">
        <f t="shared" si="17"/>
        <v>2</v>
      </c>
    </row>
    <row r="86" spans="1:18" s="2" customFormat="1" ht="13.8" thickBot="1" x14ac:dyDescent="0.3">
      <c r="A86" s="540">
        <v>5</v>
      </c>
      <c r="B86" s="541">
        <v>2004</v>
      </c>
      <c r="C86" s="541">
        <v>330</v>
      </c>
      <c r="D86" s="541">
        <v>50</v>
      </c>
      <c r="E86" s="541">
        <v>60</v>
      </c>
      <c r="F86" s="541">
        <v>60</v>
      </c>
      <c r="G86" s="541">
        <v>50</v>
      </c>
      <c r="H86" s="541"/>
      <c r="I86" s="9"/>
      <c r="J86" s="33">
        <f t="shared" si="16"/>
        <v>1.6989700043360187</v>
      </c>
      <c r="K86" s="33">
        <f t="shared" si="16"/>
        <v>1.7781512503836436</v>
      </c>
      <c r="L86" s="33">
        <f t="shared" si="16"/>
        <v>1.7781512503836436</v>
      </c>
      <c r="M86" s="33">
        <f t="shared" si="16"/>
        <v>1.6989700043360187</v>
      </c>
      <c r="N86" s="33" t="str">
        <f t="shared" si="16"/>
        <v/>
      </c>
      <c r="O86" s="14"/>
      <c r="P86" s="173">
        <f>IF(COUNT(J86:N86)&lt;2,"",(MAX(J86:N86)-MIN(J86:N86))^2/2)</f>
        <v>3.1348348628272558E-3</v>
      </c>
      <c r="Q86" s="189">
        <f>IF(COUNT(J86:N86)&lt;2,"",VAR(J86:N86))</f>
        <v>2.0898899085515042E-3</v>
      </c>
      <c r="R86" s="4">
        <f t="shared" si="17"/>
        <v>4</v>
      </c>
    </row>
    <row r="87" spans="1:18" s="2" customFormat="1" ht="13.8" thickBot="1" x14ac:dyDescent="0.3">
      <c r="A87" s="540">
        <v>6</v>
      </c>
      <c r="B87" s="541">
        <v>2005</v>
      </c>
      <c r="C87" s="541">
        <v>1100</v>
      </c>
      <c r="D87" s="541">
        <v>1400</v>
      </c>
      <c r="E87" s="541">
        <v>1600</v>
      </c>
      <c r="F87" s="541"/>
      <c r="G87" s="541"/>
      <c r="H87" s="541"/>
      <c r="I87" s="9"/>
      <c r="J87" s="33">
        <f t="shared" si="16"/>
        <v>3.1461280356782382</v>
      </c>
      <c r="K87" s="33">
        <f t="shared" si="16"/>
        <v>3.2041199826559246</v>
      </c>
      <c r="L87" s="33" t="str">
        <f t="shared" si="16"/>
        <v/>
      </c>
      <c r="M87" s="33" t="str">
        <f t="shared" si="16"/>
        <v/>
      </c>
      <c r="N87" s="33" t="str">
        <f t="shared" si="16"/>
        <v/>
      </c>
      <c r="O87" s="14"/>
      <c r="P87" s="173">
        <f>IF(COUNT(J87:N87)&lt;2,"",(MAX(J87:N87)-MIN(J87:N87))^2/2)</f>
        <v>1.6815329571313949E-3</v>
      </c>
      <c r="Q87" s="189">
        <f>IF(COUNT(J87:N87)&lt;2,"",VAR(J87:N87))</f>
        <v>1.6815329571313949E-3</v>
      </c>
      <c r="R87" s="4">
        <f t="shared" si="17"/>
        <v>2</v>
      </c>
    </row>
    <row r="88" spans="1:18" s="2" customFormat="1" ht="13.8" thickBot="1" x14ac:dyDescent="0.3">
      <c r="A88" s="540">
        <v>7</v>
      </c>
      <c r="B88" s="541">
        <v>2006</v>
      </c>
      <c r="C88" s="541">
        <v>2250</v>
      </c>
      <c r="D88" s="541">
        <v>4300</v>
      </c>
      <c r="E88" s="541">
        <v>4600</v>
      </c>
      <c r="F88" s="541">
        <v>4800</v>
      </c>
      <c r="G88" s="541">
        <v>4500</v>
      </c>
      <c r="H88" s="541"/>
      <c r="I88" s="9"/>
      <c r="J88" s="33">
        <f t="shared" si="16"/>
        <v>3.6334684555795866</v>
      </c>
      <c r="K88" s="33">
        <f t="shared" si="16"/>
        <v>3.6627578316815739</v>
      </c>
      <c r="L88" s="33">
        <f t="shared" si="16"/>
        <v>3.6812412373755872</v>
      </c>
      <c r="M88" s="33">
        <f t="shared" si="16"/>
        <v>3.6532125137753435</v>
      </c>
      <c r="N88" s="33" t="str">
        <f t="shared" si="16"/>
        <v/>
      </c>
      <c r="O88" s="14"/>
      <c r="P88" s="173">
        <f>IF(COUNT(J88:N88)&lt;2,"",(MAX(J88:N88)-MIN(J88:N88))^2/2)</f>
        <v>1.1411193402641399E-3</v>
      </c>
      <c r="Q88" s="189">
        <f>IF(COUNT(J88:N88)&lt;2,"",VAR(J88:N88))</f>
        <v>3.9569106613739292E-4</v>
      </c>
      <c r="R88" s="4">
        <f t="shared" si="17"/>
        <v>4</v>
      </c>
    </row>
    <row r="89" spans="1:18" s="2" customFormat="1" ht="13.8" thickBot="1" x14ac:dyDescent="0.3">
      <c r="A89" s="540">
        <v>8</v>
      </c>
      <c r="B89" s="541">
        <v>2007</v>
      </c>
      <c r="C89" s="541">
        <v>7150</v>
      </c>
      <c r="D89" s="541">
        <v>7300</v>
      </c>
      <c r="E89" s="541">
        <v>7000</v>
      </c>
      <c r="F89" s="541">
        <v>9600</v>
      </c>
      <c r="G89" s="541">
        <v>6900</v>
      </c>
      <c r="H89" s="541"/>
      <c r="I89" s="9"/>
      <c r="J89" s="33">
        <f t="shared" si="16"/>
        <v>3.8633228601204559</v>
      </c>
      <c r="K89" s="33">
        <f t="shared" si="16"/>
        <v>3.8450980400142569</v>
      </c>
      <c r="L89" s="33">
        <f t="shared" si="16"/>
        <v>3.9822712330395684</v>
      </c>
      <c r="M89" s="33">
        <f t="shared" si="16"/>
        <v>3.8388490907372552</v>
      </c>
      <c r="N89" s="33" t="str">
        <f t="shared" si="16"/>
        <v/>
      </c>
      <c r="O89" s="14"/>
      <c r="P89" s="173">
        <f>IF(COUNT(J89:N89)&lt;2,"",(MAX(J89:N89)-MIN(J89:N89))^2/2)</f>
        <v>1.028495545129249E-2</v>
      </c>
      <c r="Q89" s="189">
        <f>IF(COUNT(J89:N89)&lt;2,"",VAR(J89:N89))</f>
        <v>4.5421058358533798E-3</v>
      </c>
      <c r="R89" s="4">
        <f t="shared" si="17"/>
        <v>4</v>
      </c>
    </row>
    <row r="90" spans="1:18" s="2" customFormat="1" x14ac:dyDescent="0.25">
      <c r="A90" s="540">
        <v>9</v>
      </c>
      <c r="B90" s="541"/>
      <c r="C90" s="541"/>
      <c r="D90" s="541"/>
      <c r="E90" s="541"/>
      <c r="F90" s="541"/>
      <c r="G90" s="541"/>
      <c r="H90" s="541"/>
      <c r="I90" s="9"/>
      <c r="J90" s="33" t="str">
        <f t="shared" si="16"/>
        <v/>
      </c>
      <c r="K90" s="33" t="str">
        <f t="shared" si="16"/>
        <v/>
      </c>
      <c r="L90" s="33" t="str">
        <f t="shared" si="16"/>
        <v/>
      </c>
      <c r="M90" s="33" t="str">
        <f t="shared" si="16"/>
        <v/>
      </c>
      <c r="N90" s="33" t="str">
        <f t="shared" si="16"/>
        <v/>
      </c>
      <c r="O90" s="14"/>
      <c r="P90" s="173" t="str">
        <f>IF(COUNT(J90:N90)&lt;2,"",(MAX(J90:N90)-MIN(J90:N90))^2/2)</f>
        <v/>
      </c>
      <c r="Q90" s="189" t="str">
        <f>IF(COUNT(J90:N90)&lt;2,"",VAR(J90:N90))</f>
        <v/>
      </c>
      <c r="R90" s="4">
        <f t="shared" si="17"/>
        <v>0</v>
      </c>
    </row>
    <row r="95" spans="1:18" ht="37.200000000000003" x14ac:dyDescent="0.25">
      <c r="B95" s="291" t="s">
        <v>110</v>
      </c>
      <c r="C95" s="181" t="s">
        <v>103</v>
      </c>
      <c r="D95" s="182" t="s">
        <v>94</v>
      </c>
      <c r="E95" s="186" t="s">
        <v>104</v>
      </c>
      <c r="H95" s="229" t="s">
        <v>112</v>
      </c>
      <c r="I95" s="295" t="s">
        <v>111</v>
      </c>
      <c r="R95" t="s">
        <v>107</v>
      </c>
    </row>
    <row r="96" spans="1:18" x14ac:dyDescent="0.25">
      <c r="A96" s="280"/>
      <c r="B96" s="174"/>
      <c r="C96" s="183"/>
      <c r="D96" s="184"/>
      <c r="E96" s="187"/>
      <c r="H96" s="165">
        <v>160</v>
      </c>
      <c r="I96" s="415">
        <f>VAR(J37:N38)</f>
        <v>9.9064391644441314E-3</v>
      </c>
      <c r="J96" s="192"/>
      <c r="K96" s="456"/>
      <c r="O96" t="s">
        <v>91</v>
      </c>
      <c r="P96" s="227">
        <f>SUM($P$8:$P$94)</f>
        <v>0.72268684281794437</v>
      </c>
      <c r="Q96" s="227">
        <f>SUM($Q$8:$Q$94)</f>
        <v>0.3323561335606125</v>
      </c>
      <c r="R96" s="286">
        <f>SUM($R$8:$R$94)</f>
        <v>105</v>
      </c>
    </row>
    <row r="97" spans="1:17" ht="19.2" x14ac:dyDescent="0.35">
      <c r="A97" s="175" t="s">
        <v>6</v>
      </c>
      <c r="B97" s="176">
        <f>P98</f>
        <v>0.15027961883788754</v>
      </c>
      <c r="C97" s="176">
        <f>I111</f>
        <v>0.13314827129647896</v>
      </c>
      <c r="D97" s="179"/>
      <c r="E97" s="188">
        <f>Q98</f>
        <v>0.10191236026002509</v>
      </c>
      <c r="H97" s="416">
        <v>330</v>
      </c>
      <c r="I97" s="415">
        <f>VAR(J41:N41,J86:M86)</f>
        <v>1.0196736790702675E-2</v>
      </c>
      <c r="J97" s="192"/>
      <c r="K97" s="456"/>
      <c r="O97" t="s">
        <v>11</v>
      </c>
      <c r="P97" s="226">
        <f>COUNT($P$8:$P$94)</f>
        <v>32</v>
      </c>
      <c r="Q97" s="258"/>
    </row>
    <row r="98" spans="1:17" ht="19.2" x14ac:dyDescent="0.35">
      <c r="A98" s="175" t="s">
        <v>93</v>
      </c>
      <c r="B98" s="178">
        <f>P98</f>
        <v>0.15027961883788754</v>
      </c>
      <c r="C98" s="178" t="s">
        <v>106</v>
      </c>
      <c r="D98" s="179"/>
      <c r="E98" s="277">
        <f>P97</f>
        <v>32</v>
      </c>
      <c r="H98" s="229">
        <v>370</v>
      </c>
      <c r="I98" s="415">
        <f>VAR(J22:N23)</f>
        <v>1.4415082473631402E-2</v>
      </c>
      <c r="J98" s="192"/>
      <c r="K98" s="252"/>
      <c r="O98" s="1" t="s">
        <v>100</v>
      </c>
      <c r="P98" s="268">
        <f>(P96/P97)^0.5</f>
        <v>0.15027961883788754</v>
      </c>
      <c r="Q98" s="269">
        <f>(Q96/P97)^0.5</f>
        <v>0.10191236026002509</v>
      </c>
    </row>
    <row r="99" spans="1:17" ht="19.2" x14ac:dyDescent="0.35">
      <c r="A99" s="175" t="s">
        <v>89</v>
      </c>
      <c r="B99" s="176">
        <f>B97*2*2^0.5</f>
        <v>0.42505495021759965</v>
      </c>
      <c r="C99" s="176">
        <f>C97*2*2^0.5</f>
        <v>0.37660018214802571</v>
      </c>
      <c r="D99" s="180" t="s">
        <v>95</v>
      </c>
      <c r="E99" s="188">
        <f>E97*2*2^0.5</f>
        <v>0.28825168410636065</v>
      </c>
      <c r="H99" s="229">
        <v>457</v>
      </c>
      <c r="I99" s="415">
        <f>VAR(J45:L45)</f>
        <v>5.3508241964467579E-3</v>
      </c>
      <c r="J99" s="192"/>
      <c r="K99" s="252"/>
      <c r="O99" s="1" t="s">
        <v>101</v>
      </c>
      <c r="P99" s="270">
        <f>P98*2</f>
        <v>0.30055923767577508</v>
      </c>
      <c r="Q99" s="269">
        <f>Q98*2</f>
        <v>0.20382472052005018</v>
      </c>
    </row>
    <row r="100" spans="1:17" ht="19.2" x14ac:dyDescent="0.35">
      <c r="A100" s="175" t="s">
        <v>90</v>
      </c>
      <c r="B100" s="176">
        <f>B97*2</f>
        <v>0.30055923767577508</v>
      </c>
      <c r="C100" s="176">
        <f>C97*2</f>
        <v>0.26629654259295793</v>
      </c>
      <c r="D100" s="179"/>
      <c r="E100" s="188">
        <f>E97*2</f>
        <v>0.20382472052005018</v>
      </c>
      <c r="H100" s="229">
        <v>1000</v>
      </c>
      <c r="I100" s="415">
        <f>VAR(J13:K13,J58:K58)</f>
        <v>1.4003624223128645E-2</v>
      </c>
      <c r="J100" s="192"/>
      <c r="K100" s="456"/>
    </row>
    <row r="101" spans="1:17" x14ac:dyDescent="0.25">
      <c r="H101" s="416">
        <v>1100</v>
      </c>
      <c r="I101" s="415">
        <f>VAR(J42:N42,J70:L70,J87:N87)</f>
        <v>4.2878313577226539E-2</v>
      </c>
      <c r="K101" s="252"/>
    </row>
    <row r="102" spans="1:17" x14ac:dyDescent="0.25">
      <c r="H102" s="229">
        <v>1180</v>
      </c>
      <c r="I102" s="415">
        <f>VAR(J47:L48)</f>
        <v>5.3482861154469818E-2</v>
      </c>
      <c r="K102" s="456"/>
    </row>
    <row r="103" spans="1:17" ht="18.600000000000001" x14ac:dyDescent="0.3">
      <c r="B103" s="177" t="s">
        <v>92</v>
      </c>
      <c r="C103" s="174"/>
      <c r="D103" s="174"/>
      <c r="E103" s="174"/>
      <c r="H103" s="165">
        <v>1200</v>
      </c>
      <c r="I103" s="415">
        <f>VAR(J36:N36)</f>
        <v>1.5932906107998316E-4</v>
      </c>
      <c r="K103" s="252"/>
    </row>
    <row r="104" spans="1:17" x14ac:dyDescent="0.25">
      <c r="H104" s="229">
        <v>1500</v>
      </c>
      <c r="I104" s="415">
        <f>VAR(J84:N85)</f>
        <v>3.9440486406656629E-4</v>
      </c>
      <c r="K104" s="252"/>
    </row>
    <row r="105" spans="1:17" x14ac:dyDescent="0.25">
      <c r="H105" s="229">
        <v>1700</v>
      </c>
      <c r="I105" s="415">
        <f>VAR(J60:L60)</f>
        <v>2.2170687277890352E-4</v>
      </c>
      <c r="K105" s="456"/>
    </row>
    <row r="106" spans="1:17" x14ac:dyDescent="0.25">
      <c r="H106" s="416">
        <v>2250</v>
      </c>
      <c r="I106" s="415">
        <f>VAR(J43:N43,J24:N24,J73:L73,J88:M88)</f>
        <v>1.3650891945923459E-2</v>
      </c>
      <c r="K106" s="252"/>
    </row>
    <row r="107" spans="1:17" x14ac:dyDescent="0.25">
      <c r="H107" s="165">
        <v>2700</v>
      </c>
      <c r="I107" s="415">
        <f>VAR(J39:N39)</f>
        <v>1.3797259786668859E-2</v>
      </c>
      <c r="K107" s="456"/>
    </row>
    <row r="108" spans="1:17" x14ac:dyDescent="0.25">
      <c r="H108" s="19">
        <v>4000</v>
      </c>
      <c r="I108" s="415">
        <f>VAR(J10:N10,J40:N40)</f>
        <v>1.0734245501296823E-2</v>
      </c>
    </row>
    <row r="109" spans="1:17" x14ac:dyDescent="0.25">
      <c r="H109" s="229">
        <v>5055</v>
      </c>
      <c r="I109" s="415">
        <f>VAR(J18:M18,J68:L68)</f>
        <v>6.4896774118104364E-2</v>
      </c>
    </row>
    <row r="110" spans="1:17" x14ac:dyDescent="0.25">
      <c r="H110" s="416">
        <v>7150</v>
      </c>
      <c r="I110" s="415">
        <f>VAR(J25:N25,J44:N44,J74:L74,J89:M89)</f>
        <v>1.1838438508642543E-2</v>
      </c>
    </row>
    <row r="111" spans="1:17" x14ac:dyDescent="0.25">
      <c r="I111" s="411">
        <f>AVERAGE(I96:I110)^0.5</f>
        <v>0.13314827129647896</v>
      </c>
    </row>
    <row r="116" spans="8:8" x14ac:dyDescent="0.25">
      <c r="H116" s="408"/>
    </row>
    <row r="118" spans="8:8" x14ac:dyDescent="0.25">
      <c r="H118" s="408"/>
    </row>
  </sheetData>
  <mergeCells count="65">
    <mergeCell ref="C84:C85"/>
    <mergeCell ref="F70:F71"/>
    <mergeCell ref="C77:H77"/>
    <mergeCell ref="C80:H80"/>
    <mergeCell ref="J80:N80"/>
    <mergeCell ref="B70:B71"/>
    <mergeCell ref="C70:C71"/>
    <mergeCell ref="D70:D71"/>
    <mergeCell ref="E70:E71"/>
    <mergeCell ref="F66:F67"/>
    <mergeCell ref="B68:B69"/>
    <mergeCell ref="C68:C69"/>
    <mergeCell ref="D68:D69"/>
    <mergeCell ref="E68:E69"/>
    <mergeCell ref="F68:F69"/>
    <mergeCell ref="B66:B67"/>
    <mergeCell ref="C66:C67"/>
    <mergeCell ref="D66:D67"/>
    <mergeCell ref="E66:E67"/>
    <mergeCell ref="F62:F63"/>
    <mergeCell ref="B64:B65"/>
    <mergeCell ref="C64:C65"/>
    <mergeCell ref="D64:D65"/>
    <mergeCell ref="E64:E65"/>
    <mergeCell ref="F64:F65"/>
    <mergeCell ref="B62:B63"/>
    <mergeCell ref="C62:C63"/>
    <mergeCell ref="D62:D63"/>
    <mergeCell ref="E62:E63"/>
    <mergeCell ref="F58:F59"/>
    <mergeCell ref="B60:B61"/>
    <mergeCell ref="C60:C61"/>
    <mergeCell ref="D60:D61"/>
    <mergeCell ref="E60:E61"/>
    <mergeCell ref="F60:F61"/>
    <mergeCell ref="B58:B59"/>
    <mergeCell ref="C58:C59"/>
    <mergeCell ref="D58:D59"/>
    <mergeCell ref="E58:E59"/>
    <mergeCell ref="B56:B57"/>
    <mergeCell ref="C56:C57"/>
    <mergeCell ref="D56:D57"/>
    <mergeCell ref="E56:E57"/>
    <mergeCell ref="F56:F57"/>
    <mergeCell ref="C21:C23"/>
    <mergeCell ref="C47:C48"/>
    <mergeCell ref="C51:H51"/>
    <mergeCell ref="C54:H54"/>
    <mergeCell ref="J54:N54"/>
    <mergeCell ref="J6:N6"/>
    <mergeCell ref="B37:B38"/>
    <mergeCell ref="C37:C38"/>
    <mergeCell ref="A1:C1"/>
    <mergeCell ref="D1:N1"/>
    <mergeCell ref="C31:H31"/>
    <mergeCell ref="C34:H34"/>
    <mergeCell ref="J34:N34"/>
    <mergeCell ref="B2:E2"/>
    <mergeCell ref="C3:H3"/>
    <mergeCell ref="C6:H6"/>
    <mergeCell ref="B16:B17"/>
    <mergeCell ref="C16:C17"/>
    <mergeCell ref="B19:B20"/>
    <mergeCell ref="C19:C20"/>
    <mergeCell ref="B21:B23"/>
  </mergeCells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topLeftCell="A46" zoomScale="70" workbookViewId="0">
      <selection activeCell="C73" activeCellId="1" sqref="B73:B74 C73:C74"/>
    </sheetView>
  </sheetViews>
  <sheetFormatPr defaultRowHeight="13.2" x14ac:dyDescent="0.25"/>
  <cols>
    <col min="1" max="1" width="15.6640625" customWidth="1"/>
    <col min="2" max="2" width="14.33203125" customWidth="1"/>
    <col min="3" max="3" width="18.88671875" customWidth="1"/>
    <col min="4" max="4" width="20.6640625" customWidth="1"/>
    <col min="9" max="9" width="11" customWidth="1"/>
  </cols>
  <sheetData>
    <row r="1" spans="1:18" s="2" customFormat="1" ht="17.399999999999999" x14ac:dyDescent="0.3">
      <c r="A1" s="894" t="s">
        <v>8</v>
      </c>
      <c r="B1" s="894"/>
      <c r="C1" s="894"/>
      <c r="D1" s="895" t="s">
        <v>64</v>
      </c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14"/>
    </row>
    <row r="2" spans="1:18" s="2" customFormat="1" x14ac:dyDescent="0.25">
      <c r="A2" s="13" t="s">
        <v>0</v>
      </c>
      <c r="B2" s="897" t="str">
        <f>IF(enterobatteri!$B$2="","",enterobatteri!$B$2)</f>
        <v>24,01,08</v>
      </c>
      <c r="C2" s="898"/>
      <c r="D2" s="898"/>
      <c r="E2" s="898"/>
      <c r="F2" s="3"/>
      <c r="G2" s="3"/>
      <c r="H2" s="3"/>
      <c r="I2" s="3"/>
      <c r="J2" s="3"/>
      <c r="K2" s="3"/>
      <c r="L2" s="3"/>
      <c r="M2" s="3"/>
      <c r="N2" s="3"/>
      <c r="O2" s="14"/>
    </row>
    <row r="3" spans="1:18" s="2" customFormat="1" ht="15.6" x14ac:dyDescent="0.25">
      <c r="A3" s="5" t="s">
        <v>24</v>
      </c>
      <c r="B3" s="5"/>
      <c r="C3" s="940" t="s">
        <v>56</v>
      </c>
      <c r="D3" s="940"/>
      <c r="E3" s="940"/>
      <c r="F3" s="940"/>
      <c r="G3" s="940"/>
      <c r="H3" s="940"/>
      <c r="I3" s="6"/>
      <c r="O3" s="14"/>
    </row>
    <row r="4" spans="1:18" s="4" customFormat="1" ht="15.6" x14ac:dyDescent="0.25">
      <c r="A4" s="11"/>
      <c r="B4" s="11"/>
      <c r="C4" s="12"/>
      <c r="D4" s="12"/>
      <c r="E4" s="12"/>
      <c r="F4" s="12"/>
      <c r="G4" s="12"/>
      <c r="H4" s="12"/>
      <c r="I4" s="11"/>
      <c r="O4" s="15"/>
    </row>
    <row r="5" spans="1:18" s="4" customFormat="1" ht="15.6" x14ac:dyDescent="0.25">
      <c r="A5" s="2" t="s">
        <v>1</v>
      </c>
      <c r="B5" s="10"/>
      <c r="C5" s="12"/>
      <c r="D5" s="12"/>
      <c r="E5" s="12"/>
      <c r="F5" s="12"/>
      <c r="G5" s="12"/>
      <c r="H5" s="12"/>
      <c r="I5" s="11"/>
      <c r="O5" s="15"/>
    </row>
    <row r="6" spans="1:18" s="2" customFormat="1" x14ac:dyDescent="0.25">
      <c r="C6" s="885" t="s">
        <v>55</v>
      </c>
      <c r="D6" s="886"/>
      <c r="E6" s="886"/>
      <c r="F6" s="886"/>
      <c r="G6" s="886"/>
      <c r="H6" s="886"/>
      <c r="J6" s="885" t="s">
        <v>12</v>
      </c>
      <c r="K6" s="887"/>
      <c r="L6" s="887"/>
      <c r="M6" s="887"/>
      <c r="N6" s="887"/>
      <c r="O6" s="14"/>
    </row>
    <row r="7" spans="1:18" s="2" customFormat="1" ht="13.8" thickBot="1" x14ac:dyDescent="0.3">
      <c r="A7" s="23" t="s">
        <v>11</v>
      </c>
      <c r="B7" s="24" t="s">
        <v>5</v>
      </c>
      <c r="C7" s="20" t="s">
        <v>2</v>
      </c>
      <c r="D7" s="28">
        <v>1</v>
      </c>
      <c r="E7" s="28">
        <v>2</v>
      </c>
      <c r="F7" s="28">
        <v>3</v>
      </c>
      <c r="G7" s="20">
        <v>4</v>
      </c>
      <c r="H7" s="20">
        <v>5</v>
      </c>
      <c r="I7" s="7"/>
      <c r="J7" s="25">
        <v>1</v>
      </c>
      <c r="K7" s="20">
        <v>2</v>
      </c>
      <c r="L7" s="20">
        <v>3</v>
      </c>
      <c r="M7" s="21">
        <v>4</v>
      </c>
      <c r="N7" s="22">
        <v>5</v>
      </c>
      <c r="O7" s="14"/>
      <c r="P7" s="285" t="s">
        <v>102</v>
      </c>
      <c r="Q7" s="263" t="s">
        <v>38</v>
      </c>
      <c r="R7" s="284" t="s">
        <v>108</v>
      </c>
    </row>
    <row r="8" spans="1:18" s="2" customFormat="1" ht="13.8" thickBot="1" x14ac:dyDescent="0.3">
      <c r="A8" s="26">
        <v>1</v>
      </c>
      <c r="B8" s="27">
        <v>2000</v>
      </c>
      <c r="C8" s="27" t="s">
        <v>59</v>
      </c>
      <c r="D8" s="27" t="s">
        <v>59</v>
      </c>
      <c r="E8" s="27"/>
      <c r="F8" s="27" t="s">
        <v>59</v>
      </c>
      <c r="G8" s="27"/>
      <c r="H8" s="27"/>
      <c r="I8" s="9"/>
      <c r="J8" s="33" t="str">
        <f>IF(D8="","",IF(D8="&lt; 10","",IF(D8="&lt;10","",IF(D8="&lt; 100","",IF(D8="&lt;100","",LOG(D8))))))</f>
        <v/>
      </c>
      <c r="K8" s="33" t="str">
        <f t="shared" ref="K8:K24" si="0">IF(E8="","",IF(E8="&lt; 10","",IF(E8="&lt;10","",IF(E8="&lt; 100","",IF(E8="&lt;100","",LOG(E8))))))</f>
        <v/>
      </c>
      <c r="L8" s="33" t="str">
        <f t="shared" ref="L8:L24" si="1">IF(F8="","",IF(F8="&lt; 10","",IF(F8="&lt;10","",IF(F8="&lt; 100","",IF(F8="&lt;100","",LOG(F8))))))</f>
        <v/>
      </c>
      <c r="M8" s="33" t="str">
        <f t="shared" ref="M8:M24" si="2">IF(G8="","",IF(G8="&lt; 10","",IF(G8="&lt;10","",IF(G8="&lt; 100","",IF(G8="&lt;100","",LOG(G8))))))</f>
        <v/>
      </c>
      <c r="N8" s="33" t="str">
        <f t="shared" ref="N8:N24" si="3">IF(H8="","",IF(H8="&lt; 10","",IF(H8="&lt;10","",IF(H8="&lt; 100","",IF(H8="&lt;100","",LOG(H8))))))</f>
        <v/>
      </c>
      <c r="O8" s="14"/>
      <c r="P8" s="173" t="str">
        <f>IF(COUNT(J8:N8)&lt;2,"",(MAX(J8:N8)-MIN(J8:N8))^2/2)</f>
        <v/>
      </c>
      <c r="Q8" s="189" t="str">
        <f>IF(COUNT(J8:N8)&lt;2,"",VAR(J8:N8))</f>
        <v/>
      </c>
      <c r="R8" s="4">
        <f t="shared" ref="R8:R21" si="4">COUNT(J8:O8)</f>
        <v>0</v>
      </c>
    </row>
    <row r="9" spans="1:18" s="2" customFormat="1" ht="13.8" thickBot="1" x14ac:dyDescent="0.3">
      <c r="A9" s="18">
        <v>2</v>
      </c>
      <c r="B9" s="19">
        <v>2000</v>
      </c>
      <c r="C9" s="19">
        <v>1000</v>
      </c>
      <c r="D9" s="19">
        <v>1500</v>
      </c>
      <c r="E9" s="19">
        <v>1800</v>
      </c>
      <c r="F9" s="19"/>
      <c r="G9" s="19"/>
      <c r="H9" s="19"/>
      <c r="I9" s="9"/>
      <c r="J9" s="33">
        <f t="shared" ref="J9:J24" si="5">IF(D9="","",IF(D9="&lt; 10","",IF(D9="&lt;10","",IF(D9="&lt; 100","",IF(D9="&lt;100","",LOG(D9))))))</f>
        <v>3.1760912590556813</v>
      </c>
      <c r="K9" s="33">
        <f t="shared" si="0"/>
        <v>3.255272505103306</v>
      </c>
      <c r="L9" s="33" t="str">
        <f t="shared" si="1"/>
        <v/>
      </c>
      <c r="M9" s="33" t="str">
        <f t="shared" si="2"/>
        <v/>
      </c>
      <c r="N9" s="33" t="str">
        <f t="shared" si="3"/>
        <v/>
      </c>
      <c r="O9" s="14"/>
      <c r="P9" s="173">
        <f>IF(COUNT(J9:N9)&lt;2,"",(MAX(J9:N9)-MIN(J9:N9))^2/2)</f>
        <v>3.1348348628272384E-3</v>
      </c>
      <c r="Q9" s="189">
        <f>IF(COUNT(J9:N9)&lt;2,"",VAR(J9:N9))</f>
        <v>3.1348348628272384E-3</v>
      </c>
      <c r="R9" s="4">
        <f t="shared" si="4"/>
        <v>2</v>
      </c>
    </row>
    <row r="10" spans="1:18" s="2" customFormat="1" ht="13.8" thickBot="1" x14ac:dyDescent="0.3">
      <c r="A10" s="18">
        <v>3</v>
      </c>
      <c r="B10" s="19">
        <v>2002</v>
      </c>
      <c r="C10" s="19" t="s">
        <v>62</v>
      </c>
      <c r="D10" s="19"/>
      <c r="E10" s="19"/>
      <c r="F10" s="19" t="s">
        <v>62</v>
      </c>
      <c r="G10" s="19" t="s">
        <v>62</v>
      </c>
      <c r="H10" s="19"/>
      <c r="I10" s="9"/>
      <c r="J10" s="33" t="str">
        <f t="shared" si="5"/>
        <v/>
      </c>
      <c r="K10" s="33" t="str">
        <f t="shared" si="0"/>
        <v/>
      </c>
      <c r="L10" s="33" t="str">
        <f t="shared" si="1"/>
        <v/>
      </c>
      <c r="M10" s="33" t="str">
        <f t="shared" si="2"/>
        <v/>
      </c>
      <c r="N10" s="33" t="str">
        <f t="shared" si="3"/>
        <v/>
      </c>
      <c r="O10" s="14"/>
      <c r="P10" s="173" t="str">
        <f>IF(COUNT(J10:N10)&lt;2,"",(MAX(J10:N10)-MIN(J10:N10))^2/2)</f>
        <v/>
      </c>
      <c r="Q10" s="189" t="str">
        <f>IF(COUNT(J10:N10)&lt;2,"",VAR(J10:N10))</f>
        <v/>
      </c>
      <c r="R10" s="4">
        <f t="shared" si="4"/>
        <v>0</v>
      </c>
    </row>
    <row r="11" spans="1:18" s="2" customFormat="1" ht="13.8" thickBot="1" x14ac:dyDescent="0.3">
      <c r="A11" s="18">
        <v>4</v>
      </c>
      <c r="B11" s="19">
        <v>2003</v>
      </c>
      <c r="C11" s="19" t="s">
        <v>59</v>
      </c>
      <c r="D11" s="19"/>
      <c r="E11" s="19"/>
      <c r="F11" s="19" t="s">
        <v>59</v>
      </c>
      <c r="G11" s="19" t="s">
        <v>59</v>
      </c>
      <c r="H11" s="19"/>
      <c r="I11" s="9"/>
      <c r="J11" s="33" t="str">
        <f t="shared" si="5"/>
        <v/>
      </c>
      <c r="K11" s="33" t="str">
        <f t="shared" si="0"/>
        <v/>
      </c>
      <c r="L11" s="33" t="str">
        <f t="shared" si="1"/>
        <v/>
      </c>
      <c r="M11" s="33" t="str">
        <f t="shared" si="2"/>
        <v/>
      </c>
      <c r="N11" s="33" t="str">
        <f t="shared" si="3"/>
        <v/>
      </c>
      <c r="O11" s="14"/>
      <c r="P11" s="173" t="str">
        <f>IF(COUNT(J11:N11)&lt;2,"",(MAX(J11:N11)-MIN(J11:N11))^2/2)</f>
        <v/>
      </c>
      <c r="Q11" s="189" t="str">
        <f>IF(COUNT(J11:N11)&lt;2,"",VAR(J11:N11))</f>
        <v/>
      </c>
      <c r="R11" s="4">
        <f t="shared" si="4"/>
        <v>0</v>
      </c>
    </row>
    <row r="12" spans="1:18" s="2" customFormat="1" ht="13.8" thickBot="1" x14ac:dyDescent="0.3">
      <c r="A12" s="18">
        <v>5</v>
      </c>
      <c r="B12" s="888">
        <v>2003</v>
      </c>
      <c r="C12" s="888">
        <v>1500</v>
      </c>
      <c r="D12" s="19">
        <v>1600</v>
      </c>
      <c r="E12" s="19"/>
      <c r="F12" s="19"/>
      <c r="G12" s="19">
        <v>1700</v>
      </c>
      <c r="H12" s="19"/>
      <c r="I12" s="9"/>
      <c r="J12" s="33">
        <f t="shared" si="5"/>
        <v>3.2041199826559246</v>
      </c>
      <c r="K12" s="33" t="str">
        <f t="shared" si="0"/>
        <v/>
      </c>
      <c r="L12" s="33" t="str">
        <f t="shared" si="1"/>
        <v/>
      </c>
      <c r="M12" s="33">
        <f t="shared" si="2"/>
        <v>3.2304489213782741</v>
      </c>
      <c r="N12" s="33" t="str">
        <f t="shared" si="3"/>
        <v/>
      </c>
      <c r="O12" s="14"/>
      <c r="P12" s="173">
        <f>IF(COUNT(J12:N13)&lt;2,"",(MAX(J12:N13)-MIN(J12:N13))^2/2)</f>
        <v>2.7850884900440034E-3</v>
      </c>
      <c r="Q12" s="189">
        <f>IF(COUNT(J12:N13)&lt;2,"",VAR(J12:N13))</f>
        <v>1.3750209260018388E-3</v>
      </c>
      <c r="R12" s="4">
        <f t="shared" si="4"/>
        <v>2</v>
      </c>
    </row>
    <row r="13" spans="1:18" s="2" customFormat="1" ht="13.8" thickBot="1" x14ac:dyDescent="0.3">
      <c r="A13" s="18">
        <v>6</v>
      </c>
      <c r="B13" s="889"/>
      <c r="C13" s="889"/>
      <c r="D13" s="19">
        <v>1900</v>
      </c>
      <c r="E13" s="19"/>
      <c r="F13" s="19"/>
      <c r="G13" s="19">
        <v>1900</v>
      </c>
      <c r="H13" s="19"/>
      <c r="I13" s="9"/>
      <c r="J13" s="33">
        <f t="shared" si="5"/>
        <v>3.2787536009528289</v>
      </c>
      <c r="K13" s="33" t="str">
        <f t="shared" si="0"/>
        <v/>
      </c>
      <c r="L13" s="33" t="str">
        <f t="shared" si="1"/>
        <v/>
      </c>
      <c r="M13" s="33">
        <f t="shared" si="2"/>
        <v>3.2787536009528289</v>
      </c>
      <c r="N13" s="33" t="str">
        <f t="shared" si="3"/>
        <v/>
      </c>
      <c r="O13" s="14"/>
      <c r="P13" s="173"/>
      <c r="Q13" s="189"/>
      <c r="R13" s="4">
        <f t="shared" si="4"/>
        <v>2</v>
      </c>
    </row>
    <row r="14" spans="1:18" s="2" customFormat="1" ht="13.8" thickBot="1" x14ac:dyDescent="0.3">
      <c r="A14" s="18">
        <v>7</v>
      </c>
      <c r="B14" s="19">
        <v>2204</v>
      </c>
      <c r="C14" s="19">
        <v>5055</v>
      </c>
      <c r="D14" s="19">
        <v>1600</v>
      </c>
      <c r="E14" s="19">
        <v>800</v>
      </c>
      <c r="F14" s="19"/>
      <c r="G14" s="19">
        <v>2500</v>
      </c>
      <c r="H14" s="19"/>
      <c r="I14" s="9"/>
      <c r="J14" s="33">
        <f t="shared" si="5"/>
        <v>3.2041199826559246</v>
      </c>
      <c r="K14" s="33">
        <f t="shared" si="0"/>
        <v>2.9030899869919438</v>
      </c>
      <c r="L14" s="33" t="str">
        <f t="shared" si="1"/>
        <v/>
      </c>
      <c r="M14" s="33">
        <f t="shared" si="2"/>
        <v>3.3979400086720375</v>
      </c>
      <c r="N14" s="33" t="str">
        <f t="shared" si="3"/>
        <v/>
      </c>
      <c r="O14" s="14"/>
      <c r="P14" s="173">
        <f>IF(COUNT(J14:N14)&lt;2,"",(MAX(J14:N14)-MIN(J14:N14))^2/2)</f>
        <v>0.12243827197839462</v>
      </c>
      <c r="Q14" s="189">
        <f>IF(COUNT(J14:N14)&lt;2,"",VAR(J14:N14))</f>
        <v>6.2176967455188706E-2</v>
      </c>
      <c r="R14" s="4">
        <f t="shared" si="4"/>
        <v>3</v>
      </c>
    </row>
    <row r="15" spans="1:18" s="2" customFormat="1" ht="13.8" thickBot="1" x14ac:dyDescent="0.3">
      <c r="A15" s="18">
        <v>8</v>
      </c>
      <c r="B15" s="888">
        <v>2005</v>
      </c>
      <c r="C15" s="888">
        <v>1100</v>
      </c>
      <c r="D15" s="19"/>
      <c r="E15" s="19"/>
      <c r="F15" s="19"/>
      <c r="G15" s="19">
        <v>320</v>
      </c>
      <c r="H15" s="19"/>
      <c r="I15" s="9"/>
      <c r="J15" s="33" t="str">
        <f t="shared" si="5"/>
        <v/>
      </c>
      <c r="K15" s="33" t="str">
        <f t="shared" si="0"/>
        <v/>
      </c>
      <c r="L15" s="33" t="str">
        <f t="shared" si="1"/>
        <v/>
      </c>
      <c r="M15" s="33">
        <f t="shared" si="2"/>
        <v>2.5051499783199058</v>
      </c>
      <c r="N15" s="33" t="str">
        <f t="shared" si="3"/>
        <v/>
      </c>
      <c r="O15" s="14"/>
      <c r="P15" s="173">
        <f>IF(COUNT(J15:N16)&lt;2,"",(MAX(J15:N16)-MIN(J15:N16))^2/2)</f>
        <v>0</v>
      </c>
      <c r="Q15" s="189">
        <f>IF(COUNT(J15:N16)&lt;2,"",VAR(J15:N16))</f>
        <v>0</v>
      </c>
      <c r="R15" s="4">
        <f t="shared" si="4"/>
        <v>1</v>
      </c>
    </row>
    <row r="16" spans="1:18" s="2" customFormat="1" ht="13.8" thickBot="1" x14ac:dyDescent="0.3">
      <c r="A16" s="18">
        <v>9</v>
      </c>
      <c r="B16" s="889"/>
      <c r="C16" s="889"/>
      <c r="D16" s="19"/>
      <c r="E16" s="19"/>
      <c r="F16" s="19"/>
      <c r="G16" s="19">
        <v>320</v>
      </c>
      <c r="H16" s="19"/>
      <c r="I16" s="9"/>
      <c r="J16" s="33" t="str">
        <f t="shared" si="5"/>
        <v/>
      </c>
      <c r="K16" s="33" t="str">
        <f t="shared" si="0"/>
        <v/>
      </c>
      <c r="L16" s="33" t="str">
        <f t="shared" si="1"/>
        <v/>
      </c>
      <c r="M16" s="33">
        <f t="shared" si="2"/>
        <v>2.5051499783199058</v>
      </c>
      <c r="N16" s="33" t="str">
        <f t="shared" si="3"/>
        <v/>
      </c>
      <c r="O16" s="14"/>
      <c r="P16" s="173"/>
      <c r="Q16" s="189"/>
      <c r="R16" s="4">
        <f t="shared" si="4"/>
        <v>1</v>
      </c>
    </row>
    <row r="17" spans="1:18" s="2" customFormat="1" ht="13.8" thickBot="1" x14ac:dyDescent="0.3">
      <c r="A17" s="18">
        <v>10</v>
      </c>
      <c r="B17" s="888">
        <v>2005</v>
      </c>
      <c r="C17" s="888">
        <v>370</v>
      </c>
      <c r="D17" s="19">
        <v>1600</v>
      </c>
      <c r="E17" s="19"/>
      <c r="F17" s="19"/>
      <c r="G17" s="19">
        <v>1200</v>
      </c>
      <c r="H17" s="19">
        <v>1200</v>
      </c>
      <c r="I17" s="9"/>
      <c r="J17" s="33">
        <f t="shared" si="5"/>
        <v>3.2041199826559246</v>
      </c>
      <c r="K17" s="33" t="str">
        <f t="shared" si="0"/>
        <v/>
      </c>
      <c r="L17" s="33" t="str">
        <f t="shared" si="1"/>
        <v/>
      </c>
      <c r="M17" s="33">
        <f t="shared" si="2"/>
        <v>3.0791812460476247</v>
      </c>
      <c r="N17" s="33">
        <f t="shared" si="3"/>
        <v>3.0791812460476247</v>
      </c>
      <c r="O17" s="14"/>
      <c r="P17" s="173">
        <f>IF(COUNT(J17:N19)&lt;2,"",(MAX(J17:N19)-MIN(J17:N19))^2/2)</f>
        <v>0.15174951963420419</v>
      </c>
      <c r="Q17" s="189">
        <f>IF(COUNT(J17:N19)&lt;2,"",VAR(J17:N19))</f>
        <v>4.7027060918204668E-2</v>
      </c>
      <c r="R17" s="4">
        <f t="shared" si="4"/>
        <v>3</v>
      </c>
    </row>
    <row r="18" spans="1:18" s="2" customFormat="1" ht="13.8" thickBot="1" x14ac:dyDescent="0.3">
      <c r="A18" s="18">
        <v>11</v>
      </c>
      <c r="B18" s="968"/>
      <c r="C18" s="968"/>
      <c r="D18" s="19">
        <v>450</v>
      </c>
      <c r="E18" s="19"/>
      <c r="F18" s="19"/>
      <c r="G18" s="19">
        <v>850</v>
      </c>
      <c r="H18" s="19">
        <v>530</v>
      </c>
      <c r="I18" s="9"/>
      <c r="J18" s="33">
        <f t="shared" si="5"/>
        <v>2.6532125137753435</v>
      </c>
      <c r="K18" s="33" t="str">
        <f t="shared" si="0"/>
        <v/>
      </c>
      <c r="L18" s="33" t="str">
        <f t="shared" si="1"/>
        <v/>
      </c>
      <c r="M18" s="33">
        <f t="shared" si="2"/>
        <v>2.9294189257142929</v>
      </c>
      <c r="N18" s="33">
        <f t="shared" si="3"/>
        <v>2.7242758696007892</v>
      </c>
      <c r="O18" s="14"/>
      <c r="P18" s="173"/>
      <c r="Q18" s="189"/>
      <c r="R18" s="4">
        <f t="shared" si="4"/>
        <v>3</v>
      </c>
    </row>
    <row r="19" spans="1:18" s="2" customFormat="1" ht="13.8" thickBot="1" x14ac:dyDescent="0.3">
      <c r="A19" s="18">
        <v>12</v>
      </c>
      <c r="B19" s="891"/>
      <c r="C19" s="891"/>
      <c r="D19" s="19"/>
      <c r="E19" s="19"/>
      <c r="F19" s="19"/>
      <c r="G19" s="19"/>
      <c r="H19" s="19">
        <v>520</v>
      </c>
      <c r="I19" s="9"/>
      <c r="J19" s="33" t="str">
        <f t="shared" si="5"/>
        <v/>
      </c>
      <c r="K19" s="33" t="str">
        <f t="shared" si="0"/>
        <v/>
      </c>
      <c r="L19" s="33" t="str">
        <f t="shared" si="1"/>
        <v/>
      </c>
      <c r="M19" s="33" t="str">
        <f t="shared" si="2"/>
        <v/>
      </c>
      <c r="N19" s="33">
        <f t="shared" si="3"/>
        <v>2.716003343634799</v>
      </c>
      <c r="O19" s="14"/>
      <c r="P19" s="173"/>
      <c r="Q19" s="189"/>
      <c r="R19" s="4">
        <f t="shared" si="4"/>
        <v>1</v>
      </c>
    </row>
    <row r="20" spans="1:18" s="2" customFormat="1" ht="13.8" thickBot="1" x14ac:dyDescent="0.3">
      <c r="A20" s="18">
        <v>13</v>
      </c>
      <c r="B20" s="19">
        <v>2006</v>
      </c>
      <c r="C20" s="19">
        <v>2250</v>
      </c>
      <c r="D20" s="19">
        <v>3400</v>
      </c>
      <c r="E20" s="19"/>
      <c r="F20" s="19"/>
      <c r="G20" s="19"/>
      <c r="H20" s="19">
        <v>1900</v>
      </c>
      <c r="I20" s="9"/>
      <c r="J20" s="33">
        <f t="shared" si="5"/>
        <v>3.5314789170422549</v>
      </c>
      <c r="K20" s="33" t="str">
        <f t="shared" si="0"/>
        <v/>
      </c>
      <c r="L20" s="33" t="str">
        <f t="shared" si="1"/>
        <v/>
      </c>
      <c r="M20" s="33" t="str">
        <f t="shared" si="2"/>
        <v/>
      </c>
      <c r="N20" s="33">
        <f t="shared" si="3"/>
        <v>3.2787536009528289</v>
      </c>
      <c r="O20" s="14"/>
      <c r="P20" s="173">
        <f>IF(COUNT(J20:N20)&lt;2,"",(MAX(J20:N20)-MIN(J20:N20))^2/2)</f>
        <v>3.1935042696250159E-2</v>
      </c>
      <c r="Q20" s="189">
        <f>IF(COUNT(J20:N20)&lt;2,"",VAR(J20:N20))</f>
        <v>3.1935042696250152E-2</v>
      </c>
      <c r="R20" s="4">
        <f t="shared" si="4"/>
        <v>2</v>
      </c>
    </row>
    <row r="21" spans="1:18" s="2" customFormat="1" ht="13.8" thickBot="1" x14ac:dyDescent="0.3">
      <c r="A21" s="18">
        <v>14</v>
      </c>
      <c r="B21" s="19">
        <v>2007</v>
      </c>
      <c r="C21" s="19">
        <v>7150</v>
      </c>
      <c r="D21" s="19">
        <v>5800</v>
      </c>
      <c r="E21" s="19"/>
      <c r="F21" s="19"/>
      <c r="G21" s="19"/>
      <c r="H21" s="19">
        <v>4800</v>
      </c>
      <c r="I21" s="9"/>
      <c r="J21" s="33">
        <f t="shared" si="5"/>
        <v>3.7634279935629373</v>
      </c>
      <c r="K21" s="33" t="str">
        <f t="shared" si="0"/>
        <v/>
      </c>
      <c r="L21" s="33" t="str">
        <f t="shared" si="1"/>
        <v/>
      </c>
      <c r="M21" s="33" t="str">
        <f t="shared" si="2"/>
        <v/>
      </c>
      <c r="N21" s="33">
        <f t="shared" si="3"/>
        <v>3.6812412373755872</v>
      </c>
      <c r="O21" s="14"/>
      <c r="P21" s="173">
        <f>IF(COUNT(J21:N21)&lt;2,"",(MAX(J21:N21)-MIN(J21:N21))^2/2)</f>
        <v>3.3773314462994699E-3</v>
      </c>
      <c r="Q21" s="189">
        <f>IF(COUNT(J21:N21)&lt;2,"",VAR(J21:N21))</f>
        <v>3.3773314462994699E-3</v>
      </c>
      <c r="R21" s="4">
        <f t="shared" si="4"/>
        <v>2</v>
      </c>
    </row>
    <row r="22" spans="1:18" s="2" customFormat="1" ht="13.8" thickBot="1" x14ac:dyDescent="0.3">
      <c r="A22" s="18">
        <v>15</v>
      </c>
      <c r="B22" s="19"/>
      <c r="C22" s="19"/>
      <c r="D22" s="19"/>
      <c r="E22" s="19"/>
      <c r="F22" s="19"/>
      <c r="G22" s="19"/>
      <c r="H22" s="19"/>
      <c r="I22" s="9"/>
      <c r="J22" s="33" t="str">
        <f t="shared" si="5"/>
        <v/>
      </c>
      <c r="K22" s="33" t="str">
        <f t="shared" si="0"/>
        <v/>
      </c>
      <c r="L22" s="33" t="str">
        <f t="shared" si="1"/>
        <v/>
      </c>
      <c r="M22" s="33" t="str">
        <f t="shared" si="2"/>
        <v/>
      </c>
      <c r="N22" s="33" t="str">
        <f t="shared" si="3"/>
        <v/>
      </c>
      <c r="O22" s="14"/>
      <c r="P22" s="173"/>
      <c r="Q22" s="189"/>
      <c r="R22" s="4"/>
    </row>
    <row r="23" spans="1:18" s="2" customFormat="1" ht="13.8" thickBot="1" x14ac:dyDescent="0.3">
      <c r="A23" s="18">
        <v>16</v>
      </c>
      <c r="B23" s="19"/>
      <c r="C23" s="19"/>
      <c r="D23" s="19"/>
      <c r="E23" s="19"/>
      <c r="F23" s="19"/>
      <c r="G23" s="19"/>
      <c r="H23" s="19"/>
      <c r="I23" s="9"/>
      <c r="J23" s="33" t="str">
        <f t="shared" si="5"/>
        <v/>
      </c>
      <c r="K23" s="33" t="str">
        <f t="shared" si="0"/>
        <v/>
      </c>
      <c r="L23" s="33" t="str">
        <f t="shared" si="1"/>
        <v/>
      </c>
      <c r="M23" s="33" t="str">
        <f t="shared" si="2"/>
        <v/>
      </c>
      <c r="N23" s="33" t="str">
        <f t="shared" si="3"/>
        <v/>
      </c>
      <c r="O23" s="14"/>
      <c r="P23" s="173"/>
      <c r="Q23" s="189"/>
      <c r="R23" s="4"/>
    </row>
    <row r="24" spans="1:18" s="2" customFormat="1" x14ac:dyDescent="0.25">
      <c r="A24" s="18">
        <v>17</v>
      </c>
      <c r="B24" s="19"/>
      <c r="C24" s="19"/>
      <c r="D24" s="19"/>
      <c r="E24" s="19"/>
      <c r="F24" s="19"/>
      <c r="G24" s="19"/>
      <c r="H24" s="19"/>
      <c r="I24" s="9"/>
      <c r="J24" s="33" t="str">
        <f t="shared" si="5"/>
        <v/>
      </c>
      <c r="K24" s="33" t="str">
        <f t="shared" si="0"/>
        <v/>
      </c>
      <c r="L24" s="33" t="str">
        <f t="shared" si="1"/>
        <v/>
      </c>
      <c r="M24" s="33" t="str">
        <f t="shared" si="2"/>
        <v/>
      </c>
      <c r="N24" s="33" t="str">
        <f t="shared" si="3"/>
        <v/>
      </c>
      <c r="O24" s="14"/>
      <c r="P24" s="173"/>
      <c r="Q24" s="189"/>
      <c r="R24" s="4"/>
    </row>
    <row r="26" spans="1:18" s="2" customFormat="1" ht="15.6" x14ac:dyDescent="0.25">
      <c r="A26" s="5" t="s">
        <v>24</v>
      </c>
      <c r="B26" s="5"/>
      <c r="C26" s="940" t="s">
        <v>72</v>
      </c>
      <c r="D26" s="940"/>
      <c r="E26" s="940"/>
      <c r="F26" s="940"/>
      <c r="G26" s="940"/>
      <c r="H26" s="940"/>
      <c r="I26" s="6"/>
      <c r="O26" s="14"/>
    </row>
    <row r="27" spans="1:18" s="4" customFormat="1" ht="15.6" x14ac:dyDescent="0.25">
      <c r="A27" s="11"/>
      <c r="B27" s="11"/>
      <c r="C27" s="12"/>
      <c r="D27" s="12"/>
      <c r="E27" s="12"/>
      <c r="F27" s="12"/>
      <c r="G27" s="12"/>
      <c r="H27" s="12"/>
      <c r="I27" s="11"/>
      <c r="O27" s="15"/>
    </row>
    <row r="28" spans="1:18" s="4" customFormat="1" ht="15.6" x14ac:dyDescent="0.25">
      <c r="A28" s="2" t="s">
        <v>1</v>
      </c>
      <c r="B28" s="162" t="s">
        <v>73</v>
      </c>
      <c r="C28" s="12"/>
      <c r="D28" s="12"/>
      <c r="E28" s="12"/>
      <c r="F28" s="12"/>
      <c r="G28" s="12"/>
      <c r="H28" s="12"/>
      <c r="I28" s="11"/>
      <c r="O28" s="15"/>
    </row>
    <row r="29" spans="1:18" s="2" customFormat="1" x14ac:dyDescent="0.25">
      <c r="C29" s="885" t="s">
        <v>55</v>
      </c>
      <c r="D29" s="886"/>
      <c r="E29" s="886"/>
      <c r="F29" s="886"/>
      <c r="G29" s="886"/>
      <c r="H29" s="886"/>
      <c r="J29" s="885" t="s">
        <v>12</v>
      </c>
      <c r="K29" s="887"/>
      <c r="L29" s="887"/>
      <c r="M29" s="887"/>
      <c r="N29" s="887"/>
      <c r="O29" s="14"/>
    </row>
    <row r="30" spans="1:18" s="150" customFormat="1" ht="12.6" thickBot="1" x14ac:dyDescent="0.25">
      <c r="B30" s="151" t="s">
        <v>5</v>
      </c>
      <c r="C30" s="152" t="s">
        <v>2</v>
      </c>
      <c r="D30" s="153">
        <v>1</v>
      </c>
      <c r="E30" s="153">
        <v>2</v>
      </c>
      <c r="F30" s="153">
        <v>3</v>
      </c>
    </row>
    <row r="31" spans="1:18" ht="13.8" thickBot="1" x14ac:dyDescent="0.3">
      <c r="B31" s="964">
        <v>2000</v>
      </c>
      <c r="C31" s="964" t="s">
        <v>77</v>
      </c>
      <c r="D31" s="964" t="s">
        <v>77</v>
      </c>
      <c r="E31" s="964" t="s">
        <v>77</v>
      </c>
      <c r="F31" s="962"/>
      <c r="J31" s="33" t="str">
        <f t="shared" ref="J31:J49" si="6">IF(D31="","",IF(D31="&lt; 10","",IF(D31="&lt;10","",IF(D31="&lt; 100","",IF(D31="&lt;100","",LOG(D31))))))</f>
        <v/>
      </c>
      <c r="K31" s="33" t="str">
        <f t="shared" ref="K31:K49" si="7">IF(E31="","",IF(E31="&lt; 10","",IF(E31="&lt;10","",IF(E31="&lt; 100","",IF(E31="&lt;100","",LOG(E31))))))</f>
        <v/>
      </c>
      <c r="L31" s="33" t="str">
        <f t="shared" ref="L31:L49" si="8">IF(F31="","",IF(F31="&lt; 10","",IF(F31="&lt;10","",IF(F31="&lt; 100","",IF(F31="&lt;100","",LOG(F31))))))</f>
        <v/>
      </c>
      <c r="M31" s="33" t="str">
        <f t="shared" ref="M31:M49" si="9">IF(G31="","",IF(G31="&lt; 10","",IF(G31="&lt;10","",IF(G31="&lt; 100","",IF(G31="&lt;100","",LOG(G31))))))</f>
        <v/>
      </c>
      <c r="N31" s="33" t="str">
        <f t="shared" ref="N31:N49" si="10">IF(H31="","",IF(H31="&lt; 10","",IF(H31="&lt;10","",IF(H31="&lt; 100","",IF(H31="&lt;100","",LOG(H31))))))</f>
        <v/>
      </c>
      <c r="P31" s="173" t="str">
        <f t="shared" ref="P31:P49" si="11">IF(COUNT(J31:N31)&lt;2,"",(MAX(J31:N31)-MIN(J31:N31))^2/2)</f>
        <v/>
      </c>
      <c r="Q31" s="189" t="str">
        <f t="shared" ref="Q31:Q49" si="12">IF(COUNT(J31:N31)&lt;2,"",VAR(J31:N31))</f>
        <v/>
      </c>
      <c r="R31" s="4">
        <f t="shared" ref="R31:R49" si="13">COUNT(J31:O31)</f>
        <v>0</v>
      </c>
    </row>
    <row r="32" spans="1:18" ht="13.8" thickBot="1" x14ac:dyDescent="0.3">
      <c r="B32" s="965"/>
      <c r="C32" s="965"/>
      <c r="D32" s="965"/>
      <c r="E32" s="965"/>
      <c r="F32" s="963"/>
      <c r="J32" s="33" t="str">
        <f t="shared" si="6"/>
        <v/>
      </c>
      <c r="K32" s="33" t="str">
        <f t="shared" si="7"/>
        <v/>
      </c>
      <c r="L32" s="33" t="str">
        <f t="shared" si="8"/>
        <v/>
      </c>
      <c r="M32" s="33" t="str">
        <f t="shared" si="9"/>
        <v/>
      </c>
      <c r="N32" s="33" t="str">
        <f t="shared" si="10"/>
        <v/>
      </c>
      <c r="P32" s="173" t="str">
        <f t="shared" si="11"/>
        <v/>
      </c>
      <c r="Q32" s="189" t="str">
        <f t="shared" si="12"/>
        <v/>
      </c>
      <c r="R32" s="4">
        <f t="shared" si="13"/>
        <v>0</v>
      </c>
    </row>
    <row r="33" spans="2:18" ht="13.8" thickBot="1" x14ac:dyDescent="0.3">
      <c r="B33" s="964">
        <v>2000</v>
      </c>
      <c r="C33" s="964">
        <v>1000</v>
      </c>
      <c r="D33" s="964">
        <v>1100</v>
      </c>
      <c r="E33" s="964">
        <v>1000</v>
      </c>
      <c r="F33" s="962"/>
      <c r="J33" s="33">
        <f t="shared" si="6"/>
        <v>3.0413926851582249</v>
      </c>
      <c r="K33" s="33">
        <f t="shared" si="7"/>
        <v>3</v>
      </c>
      <c r="L33" s="33" t="str">
        <f t="shared" si="8"/>
        <v/>
      </c>
      <c r="M33" s="33" t="str">
        <f t="shared" si="9"/>
        <v/>
      </c>
      <c r="N33" s="33" t="str">
        <f t="shared" si="10"/>
        <v/>
      </c>
      <c r="P33" s="173">
        <f t="shared" si="11"/>
        <v>8.5667719230396672E-4</v>
      </c>
      <c r="Q33" s="189">
        <f t="shared" si="12"/>
        <v>8.5667719230396672E-4</v>
      </c>
      <c r="R33" s="4">
        <f t="shared" si="13"/>
        <v>2</v>
      </c>
    </row>
    <row r="34" spans="2:18" ht="13.8" thickBot="1" x14ac:dyDescent="0.3">
      <c r="B34" s="965"/>
      <c r="C34" s="965"/>
      <c r="D34" s="965"/>
      <c r="E34" s="965"/>
      <c r="F34" s="963"/>
      <c r="J34" s="33" t="str">
        <f t="shared" si="6"/>
        <v/>
      </c>
      <c r="K34" s="33" t="str">
        <f t="shared" si="7"/>
        <v/>
      </c>
      <c r="L34" s="33" t="str">
        <f t="shared" si="8"/>
        <v/>
      </c>
      <c r="M34" s="33" t="str">
        <f t="shared" si="9"/>
        <v/>
      </c>
      <c r="N34" s="33" t="str">
        <f t="shared" si="10"/>
        <v/>
      </c>
      <c r="P34" s="173" t="str">
        <f t="shared" si="11"/>
        <v/>
      </c>
      <c r="Q34" s="189" t="str">
        <f t="shared" si="12"/>
        <v/>
      </c>
      <c r="R34" s="4">
        <f t="shared" si="13"/>
        <v>0</v>
      </c>
    </row>
    <row r="35" spans="2:18" ht="13.8" thickBot="1" x14ac:dyDescent="0.3">
      <c r="B35" s="964">
        <v>2002</v>
      </c>
      <c r="C35" s="964">
        <v>1700</v>
      </c>
      <c r="D35" s="964">
        <v>460</v>
      </c>
      <c r="E35" s="964">
        <v>440</v>
      </c>
      <c r="F35" s="964">
        <v>430</v>
      </c>
      <c r="J35" s="33">
        <f t="shared" si="6"/>
        <v>2.6627578316815739</v>
      </c>
      <c r="K35" s="33">
        <f t="shared" si="7"/>
        <v>2.6434526764861874</v>
      </c>
      <c r="L35" s="33">
        <f t="shared" si="8"/>
        <v>2.6334684555795866</v>
      </c>
      <c r="M35" s="33" t="str">
        <f t="shared" si="9"/>
        <v/>
      </c>
      <c r="N35" s="33" t="str">
        <f t="shared" si="10"/>
        <v/>
      </c>
      <c r="P35" s="173">
        <f t="shared" si="11"/>
        <v>4.2893377622183035E-4</v>
      </c>
      <c r="Q35" s="189">
        <f t="shared" si="12"/>
        <v>2.2170687277890352E-4</v>
      </c>
      <c r="R35" s="4">
        <f t="shared" si="13"/>
        <v>3</v>
      </c>
    </row>
    <row r="36" spans="2:18" ht="13.8" thickBot="1" x14ac:dyDescent="0.3">
      <c r="B36" s="965"/>
      <c r="C36" s="965"/>
      <c r="D36" s="965"/>
      <c r="E36" s="965"/>
      <c r="F36" s="965"/>
      <c r="J36" s="33" t="str">
        <f t="shared" si="6"/>
        <v/>
      </c>
      <c r="K36" s="33" t="str">
        <f t="shared" si="7"/>
        <v/>
      </c>
      <c r="L36" s="33" t="str">
        <f t="shared" si="8"/>
        <v/>
      </c>
      <c r="M36" s="33" t="str">
        <f t="shared" si="9"/>
        <v/>
      </c>
      <c r="N36" s="33" t="str">
        <f t="shared" si="10"/>
        <v/>
      </c>
      <c r="P36" s="173" t="str">
        <f t="shared" si="11"/>
        <v/>
      </c>
      <c r="Q36" s="189" t="str">
        <f t="shared" si="12"/>
        <v/>
      </c>
      <c r="R36" s="4">
        <f t="shared" si="13"/>
        <v>0</v>
      </c>
    </row>
    <row r="37" spans="2:18" ht="13.8" thickBot="1" x14ac:dyDescent="0.3">
      <c r="B37" s="964">
        <v>2003</v>
      </c>
      <c r="C37" s="964" t="s">
        <v>77</v>
      </c>
      <c r="D37" s="964" t="s">
        <v>77</v>
      </c>
      <c r="E37" s="964" t="s">
        <v>77</v>
      </c>
      <c r="F37" s="964" t="s">
        <v>77</v>
      </c>
      <c r="J37" s="33" t="str">
        <f t="shared" si="6"/>
        <v/>
      </c>
      <c r="K37" s="33" t="str">
        <f t="shared" si="7"/>
        <v/>
      </c>
      <c r="L37" s="33" t="str">
        <f t="shared" si="8"/>
        <v/>
      </c>
      <c r="M37" s="33" t="str">
        <f t="shared" si="9"/>
        <v/>
      </c>
      <c r="N37" s="33" t="str">
        <f t="shared" si="10"/>
        <v/>
      </c>
      <c r="P37" s="173" t="str">
        <f t="shared" si="11"/>
        <v/>
      </c>
      <c r="Q37" s="189" t="str">
        <f t="shared" si="12"/>
        <v/>
      </c>
      <c r="R37" s="4">
        <f t="shared" si="13"/>
        <v>0</v>
      </c>
    </row>
    <row r="38" spans="2:18" ht="13.8" thickBot="1" x14ac:dyDescent="0.3">
      <c r="B38" s="965"/>
      <c r="C38" s="965"/>
      <c r="D38" s="965"/>
      <c r="E38" s="965"/>
      <c r="F38" s="965"/>
      <c r="J38" s="33" t="str">
        <f t="shared" si="6"/>
        <v/>
      </c>
      <c r="K38" s="33" t="str">
        <f t="shared" si="7"/>
        <v/>
      </c>
      <c r="L38" s="33" t="str">
        <f t="shared" si="8"/>
        <v/>
      </c>
      <c r="M38" s="33" t="str">
        <f t="shared" si="9"/>
        <v/>
      </c>
      <c r="N38" s="33" t="str">
        <f t="shared" si="10"/>
        <v/>
      </c>
      <c r="P38" s="173" t="str">
        <f t="shared" si="11"/>
        <v/>
      </c>
      <c r="Q38" s="189" t="str">
        <f t="shared" si="12"/>
        <v/>
      </c>
      <c r="R38" s="4">
        <f t="shared" si="13"/>
        <v>0</v>
      </c>
    </row>
    <row r="39" spans="2:18" ht="13.8" thickBot="1" x14ac:dyDescent="0.3">
      <c r="B39" s="964">
        <v>2003</v>
      </c>
      <c r="C39" s="964">
        <v>1500</v>
      </c>
      <c r="D39" s="964">
        <v>1300</v>
      </c>
      <c r="E39" s="964">
        <v>1400</v>
      </c>
      <c r="F39" s="964">
        <v>1500</v>
      </c>
      <c r="J39" s="33">
        <f t="shared" si="6"/>
        <v>3.1139433523068369</v>
      </c>
      <c r="K39" s="33">
        <f t="shared" si="7"/>
        <v>3.1461280356782382</v>
      </c>
      <c r="L39" s="33">
        <f t="shared" si="8"/>
        <v>3.1760912590556813</v>
      </c>
      <c r="M39" s="33" t="str">
        <f t="shared" si="9"/>
        <v/>
      </c>
      <c r="N39" s="33" t="str">
        <f t="shared" si="10"/>
        <v/>
      </c>
      <c r="P39" s="173">
        <f t="shared" si="11"/>
        <v>1.9311811566315299E-3</v>
      </c>
      <c r="Q39" s="189">
        <f t="shared" si="12"/>
        <v>9.6600181869116127E-4</v>
      </c>
      <c r="R39" s="4">
        <f t="shared" si="13"/>
        <v>3</v>
      </c>
    </row>
    <row r="40" spans="2:18" ht="13.8" thickBot="1" x14ac:dyDescent="0.3">
      <c r="B40" s="965"/>
      <c r="C40" s="965"/>
      <c r="D40" s="965"/>
      <c r="E40" s="965"/>
      <c r="F40" s="965"/>
      <c r="J40" s="33" t="str">
        <f t="shared" si="6"/>
        <v/>
      </c>
      <c r="K40" s="33" t="str">
        <f t="shared" si="7"/>
        <v/>
      </c>
      <c r="L40" s="33" t="str">
        <f t="shared" si="8"/>
        <v/>
      </c>
      <c r="M40" s="33" t="str">
        <f t="shared" si="9"/>
        <v/>
      </c>
      <c r="N40" s="33" t="str">
        <f t="shared" si="10"/>
        <v/>
      </c>
      <c r="P40" s="173" t="str">
        <f t="shared" si="11"/>
        <v/>
      </c>
      <c r="Q40" s="189" t="str">
        <f t="shared" si="12"/>
        <v/>
      </c>
      <c r="R40" s="4">
        <f t="shared" si="13"/>
        <v>0</v>
      </c>
    </row>
    <row r="41" spans="2:18" ht="13.8" thickBot="1" x14ac:dyDescent="0.3">
      <c r="B41" s="964">
        <v>2004</v>
      </c>
      <c r="C41" s="964">
        <v>330</v>
      </c>
      <c r="D41" s="964">
        <v>170</v>
      </c>
      <c r="E41" s="964">
        <v>150</v>
      </c>
      <c r="F41" s="964">
        <v>190</v>
      </c>
      <c r="J41" s="33">
        <f t="shared" si="6"/>
        <v>2.2304489213782741</v>
      </c>
      <c r="K41" s="33">
        <f t="shared" si="7"/>
        <v>2.1760912590556813</v>
      </c>
      <c r="L41" s="33">
        <f t="shared" si="8"/>
        <v>2.2787536009528289</v>
      </c>
      <c r="M41" s="33" t="str">
        <f t="shared" si="9"/>
        <v/>
      </c>
      <c r="N41" s="33" t="str">
        <f t="shared" si="10"/>
        <v/>
      </c>
      <c r="P41" s="173">
        <f t="shared" si="11"/>
        <v>5.2697782219034046E-3</v>
      </c>
      <c r="Q41" s="189">
        <f t="shared" si="12"/>
        <v>2.6379423276307063E-3</v>
      </c>
      <c r="R41" s="4">
        <f t="shared" si="13"/>
        <v>3</v>
      </c>
    </row>
    <row r="42" spans="2:18" ht="13.8" thickBot="1" x14ac:dyDescent="0.3">
      <c r="B42" s="965"/>
      <c r="C42" s="965"/>
      <c r="D42" s="965"/>
      <c r="E42" s="965"/>
      <c r="F42" s="965"/>
      <c r="J42" s="33" t="str">
        <f t="shared" si="6"/>
        <v/>
      </c>
      <c r="K42" s="33" t="str">
        <f t="shared" si="7"/>
        <v/>
      </c>
      <c r="L42" s="33" t="str">
        <f t="shared" si="8"/>
        <v/>
      </c>
      <c r="M42" s="33" t="str">
        <f t="shared" si="9"/>
        <v/>
      </c>
      <c r="N42" s="33" t="str">
        <f t="shared" si="10"/>
        <v/>
      </c>
      <c r="P42" s="173" t="str">
        <f t="shared" si="11"/>
        <v/>
      </c>
      <c r="Q42" s="189" t="str">
        <f t="shared" si="12"/>
        <v/>
      </c>
      <c r="R42" s="4">
        <f t="shared" si="13"/>
        <v>0</v>
      </c>
    </row>
    <row r="43" spans="2:18" ht="13.8" thickBot="1" x14ac:dyDescent="0.3">
      <c r="B43" s="964">
        <v>2004</v>
      </c>
      <c r="C43" s="966">
        <v>5055</v>
      </c>
      <c r="D43" s="966">
        <v>3100</v>
      </c>
      <c r="E43" s="966">
        <v>3800</v>
      </c>
      <c r="F43" s="966">
        <v>3300</v>
      </c>
      <c r="J43" s="33">
        <f t="shared" si="6"/>
        <v>3.4913616938342726</v>
      </c>
      <c r="K43" s="33">
        <f t="shared" si="7"/>
        <v>3.5797835966168101</v>
      </c>
      <c r="L43" s="33">
        <f t="shared" si="8"/>
        <v>3.5185139398778875</v>
      </c>
      <c r="M43" s="33" t="str">
        <f t="shared" si="9"/>
        <v/>
      </c>
      <c r="N43" s="33" t="str">
        <f t="shared" si="10"/>
        <v/>
      </c>
      <c r="P43" s="173">
        <f t="shared" si="11"/>
        <v>3.9092164458422547E-3</v>
      </c>
      <c r="Q43" s="189">
        <f t="shared" si="12"/>
        <v>2.0516080323004855E-3</v>
      </c>
      <c r="R43" s="4">
        <f t="shared" si="13"/>
        <v>3</v>
      </c>
    </row>
    <row r="44" spans="2:18" ht="13.8" thickBot="1" x14ac:dyDescent="0.3">
      <c r="B44" s="965"/>
      <c r="C44" s="967"/>
      <c r="D44" s="967"/>
      <c r="E44" s="967"/>
      <c r="F44" s="967"/>
      <c r="J44" s="33" t="str">
        <f t="shared" si="6"/>
        <v/>
      </c>
      <c r="K44" s="33" t="str">
        <f t="shared" si="7"/>
        <v/>
      </c>
      <c r="L44" s="33" t="str">
        <f t="shared" si="8"/>
        <v/>
      </c>
      <c r="M44" s="33" t="str">
        <f t="shared" si="9"/>
        <v/>
      </c>
      <c r="N44" s="33" t="str">
        <f t="shared" si="10"/>
        <v/>
      </c>
      <c r="P44" s="173" t="str">
        <f t="shared" si="11"/>
        <v/>
      </c>
      <c r="Q44" s="189" t="str">
        <f t="shared" si="12"/>
        <v/>
      </c>
      <c r="R44" s="4">
        <f t="shared" si="13"/>
        <v>0</v>
      </c>
    </row>
    <row r="45" spans="2:18" ht="13.8" thickBot="1" x14ac:dyDescent="0.3">
      <c r="B45" s="964">
        <v>2005</v>
      </c>
      <c r="C45" s="966">
        <v>1100</v>
      </c>
      <c r="D45" s="964">
        <v>480</v>
      </c>
      <c r="E45" s="964">
        <v>820</v>
      </c>
      <c r="F45" s="964">
        <v>740</v>
      </c>
      <c r="J45" s="33">
        <f t="shared" si="6"/>
        <v>2.6812412373755872</v>
      </c>
      <c r="K45" s="33">
        <f t="shared" si="7"/>
        <v>2.9138138523837167</v>
      </c>
      <c r="L45" s="33">
        <f t="shared" si="8"/>
        <v>2.8692317197309762</v>
      </c>
      <c r="M45" s="33" t="str">
        <f t="shared" si="9"/>
        <v/>
      </c>
      <c r="N45" s="33" t="str">
        <f t="shared" si="10"/>
        <v/>
      </c>
      <c r="P45" s="173">
        <f t="shared" si="11"/>
        <v>2.704501062585982E-2</v>
      </c>
      <c r="Q45" s="189">
        <f t="shared" si="12"/>
        <v>1.5236334876633006E-2</v>
      </c>
      <c r="R45" s="4">
        <f t="shared" si="13"/>
        <v>3</v>
      </c>
    </row>
    <row r="46" spans="2:18" ht="13.8" thickBot="1" x14ac:dyDescent="0.3">
      <c r="B46" s="965"/>
      <c r="C46" s="967"/>
      <c r="D46" s="965"/>
      <c r="E46" s="965"/>
      <c r="F46" s="965"/>
      <c r="J46" s="33" t="str">
        <f t="shared" si="6"/>
        <v/>
      </c>
      <c r="K46" s="33" t="str">
        <f t="shared" si="7"/>
        <v/>
      </c>
      <c r="L46" s="33" t="str">
        <f t="shared" si="8"/>
        <v/>
      </c>
      <c r="M46" s="33" t="str">
        <f t="shared" si="9"/>
        <v/>
      </c>
      <c r="N46" s="33" t="str">
        <f t="shared" si="10"/>
        <v/>
      </c>
      <c r="P46" s="173" t="str">
        <f t="shared" si="11"/>
        <v/>
      </c>
      <c r="Q46" s="189" t="str">
        <f t="shared" si="12"/>
        <v/>
      </c>
      <c r="R46" s="4">
        <f t="shared" si="13"/>
        <v>0</v>
      </c>
    </row>
    <row r="47" spans="2:18" ht="13.8" thickBot="1" x14ac:dyDescent="0.3">
      <c r="B47" s="146">
        <v>2005</v>
      </c>
      <c r="C47" s="148">
        <v>370</v>
      </c>
      <c r="D47" s="148">
        <v>540</v>
      </c>
      <c r="E47" s="148">
        <v>590</v>
      </c>
      <c r="F47" s="148">
        <v>620</v>
      </c>
      <c r="J47" s="33">
        <f t="shared" si="6"/>
        <v>2.7323937598229686</v>
      </c>
      <c r="K47" s="33">
        <f t="shared" si="7"/>
        <v>2.7708520116421442</v>
      </c>
      <c r="L47" s="33">
        <f t="shared" si="8"/>
        <v>2.7923916894982539</v>
      </c>
      <c r="M47" s="33" t="str">
        <f t="shared" si="9"/>
        <v/>
      </c>
      <c r="N47" s="33" t="str">
        <f t="shared" si="10"/>
        <v/>
      </c>
      <c r="P47" s="173">
        <f t="shared" si="11"/>
        <v>1.799875782660239E-3</v>
      </c>
      <c r="Q47" s="189">
        <f t="shared" si="12"/>
        <v>9.2379107007543057E-4</v>
      </c>
      <c r="R47" s="4">
        <f t="shared" si="13"/>
        <v>3</v>
      </c>
    </row>
    <row r="48" spans="2:18" ht="13.8" thickBot="1" x14ac:dyDescent="0.3">
      <c r="B48" s="146">
        <v>2006</v>
      </c>
      <c r="C48" s="147">
        <v>2250</v>
      </c>
      <c r="D48" s="147">
        <v>5200</v>
      </c>
      <c r="E48" s="147">
        <v>4200</v>
      </c>
      <c r="F48" s="147">
        <v>4900</v>
      </c>
      <c r="J48" s="33">
        <f t="shared" si="6"/>
        <v>3.716003343634799</v>
      </c>
      <c r="K48" s="33">
        <f t="shared" si="7"/>
        <v>3.6232492903979003</v>
      </c>
      <c r="L48" s="33">
        <f t="shared" si="8"/>
        <v>3.6901960800285138</v>
      </c>
      <c r="M48" s="33" t="str">
        <f t="shared" si="9"/>
        <v/>
      </c>
      <c r="N48" s="33" t="str">
        <f t="shared" si="10"/>
        <v/>
      </c>
      <c r="P48" s="173">
        <f t="shared" si="11"/>
        <v>4.301657195936716E-3</v>
      </c>
      <c r="Q48" s="189">
        <f t="shared" si="12"/>
        <v>2.2918669814272238E-3</v>
      </c>
      <c r="R48" s="4">
        <f t="shared" si="13"/>
        <v>3</v>
      </c>
    </row>
    <row r="49" spans="1:18" x14ac:dyDescent="0.25">
      <c r="B49" s="146">
        <v>2007</v>
      </c>
      <c r="C49" s="148">
        <v>7150</v>
      </c>
      <c r="D49" s="147">
        <v>8800</v>
      </c>
      <c r="E49" s="154"/>
      <c r="F49" s="147">
        <v>8200</v>
      </c>
      <c r="J49" s="33">
        <f t="shared" si="6"/>
        <v>3.9444826721501687</v>
      </c>
      <c r="K49" s="33" t="str">
        <f t="shared" si="7"/>
        <v/>
      </c>
      <c r="L49" s="33">
        <f t="shared" si="8"/>
        <v>3.9138138523837167</v>
      </c>
      <c r="M49" s="33" t="str">
        <f t="shared" si="9"/>
        <v/>
      </c>
      <c r="N49" s="33" t="str">
        <f t="shared" si="10"/>
        <v/>
      </c>
      <c r="P49" s="173">
        <f t="shared" si="11"/>
        <v>4.7028825293355758E-4</v>
      </c>
      <c r="Q49" s="189">
        <f t="shared" si="12"/>
        <v>4.7028825293355758E-4</v>
      </c>
      <c r="R49" s="4">
        <f t="shared" si="13"/>
        <v>2</v>
      </c>
    </row>
    <row r="51" spans="1:18" s="2" customFormat="1" ht="15.6" x14ac:dyDescent="0.25">
      <c r="A51" s="5" t="s">
        <v>24</v>
      </c>
      <c r="B51" s="5"/>
      <c r="C51" s="940" t="s">
        <v>84</v>
      </c>
      <c r="D51" s="940"/>
      <c r="E51" s="940"/>
      <c r="F51" s="940"/>
      <c r="G51" s="940"/>
      <c r="H51" s="940"/>
      <c r="I51" s="6"/>
      <c r="O51" s="14"/>
    </row>
    <row r="52" spans="1:18" s="4" customFormat="1" ht="15.6" x14ac:dyDescent="0.25">
      <c r="A52" s="11"/>
      <c r="B52" s="11"/>
      <c r="C52" s="12"/>
      <c r="D52" s="12"/>
      <c r="E52" s="12"/>
      <c r="F52" s="12"/>
      <c r="G52" s="12"/>
      <c r="H52" s="12"/>
      <c r="I52" s="11"/>
      <c r="O52" s="15"/>
    </row>
    <row r="53" spans="1:18" s="4" customFormat="1" ht="15.6" x14ac:dyDescent="0.25">
      <c r="A53" s="2" t="s">
        <v>1</v>
      </c>
      <c r="B53" s="10"/>
      <c r="C53" s="12"/>
      <c r="D53" s="12"/>
      <c r="E53" s="12"/>
      <c r="F53" s="12"/>
      <c r="G53" s="12"/>
      <c r="H53" s="12"/>
      <c r="I53" s="11"/>
      <c r="O53" s="15"/>
    </row>
    <row r="54" spans="1:18" s="2" customFormat="1" x14ac:dyDescent="0.25">
      <c r="C54" s="885" t="s">
        <v>55</v>
      </c>
      <c r="D54" s="886"/>
      <c r="E54" s="886"/>
      <c r="F54" s="886"/>
      <c r="G54" s="886"/>
      <c r="H54" s="886"/>
      <c r="J54" s="885" t="s">
        <v>12</v>
      </c>
      <c r="K54" s="887"/>
      <c r="L54" s="887"/>
      <c r="M54" s="887"/>
      <c r="N54" s="887"/>
      <c r="O54" s="14"/>
    </row>
    <row r="55" spans="1:18" s="2" customFormat="1" ht="13.8" thickBot="1" x14ac:dyDescent="0.3">
      <c r="A55" s="23" t="s">
        <v>11</v>
      </c>
      <c r="B55" s="24" t="s">
        <v>5</v>
      </c>
      <c r="C55" s="20" t="s">
        <v>2</v>
      </c>
      <c r="D55" s="28">
        <v>1</v>
      </c>
      <c r="E55" s="28">
        <v>2</v>
      </c>
      <c r="F55" s="28">
        <v>3</v>
      </c>
      <c r="G55" s="20">
        <v>4</v>
      </c>
      <c r="H55" s="20">
        <v>5</v>
      </c>
      <c r="I55" s="7"/>
      <c r="J55" s="25">
        <v>1</v>
      </c>
      <c r="K55" s="20">
        <v>2</v>
      </c>
      <c r="L55" s="20">
        <v>3</v>
      </c>
      <c r="M55" s="21">
        <v>4</v>
      </c>
      <c r="N55" s="22">
        <v>5</v>
      </c>
      <c r="O55" s="14"/>
    </row>
    <row r="56" spans="1:18" s="2" customFormat="1" ht="13.8" thickBot="1" x14ac:dyDescent="0.3">
      <c r="A56" s="26">
        <v>1</v>
      </c>
      <c r="B56" s="27">
        <v>2000</v>
      </c>
      <c r="C56" s="27" t="s">
        <v>59</v>
      </c>
      <c r="D56" s="27" t="s">
        <v>59</v>
      </c>
      <c r="E56" s="27" t="s">
        <v>59</v>
      </c>
      <c r="F56" s="27"/>
      <c r="G56" s="27"/>
      <c r="H56" s="27"/>
      <c r="I56" s="9"/>
      <c r="J56" s="33" t="str">
        <f t="shared" ref="J56:J64" si="14">IF(D56="","",IF(D56="&lt; 10","",IF(D56="&lt;10","",IF(D56="&lt; 100","",IF(D56="&lt;100","",LOG(D56))))))</f>
        <v/>
      </c>
      <c r="K56" s="33" t="str">
        <f t="shared" ref="K56:K64" si="15">IF(E56="","",IF(E56="&lt; 10","",IF(E56="&lt;10","",IF(E56="&lt; 100","",IF(E56="&lt;100","",LOG(E56))))))</f>
        <v/>
      </c>
      <c r="L56" s="33" t="str">
        <f t="shared" ref="L56:L64" si="16">IF(F56="","",IF(F56="&lt; 10","",IF(F56="&lt;10","",IF(F56="&lt; 100","",IF(F56="&lt;100","",LOG(F56))))))</f>
        <v/>
      </c>
      <c r="M56" s="33" t="str">
        <f t="shared" ref="M56:M64" si="17">IF(G56="","",IF(G56="&lt; 10","",IF(G56="&lt;10","",IF(G56="&lt; 100","",IF(G56="&lt;100","",LOG(G56))))))</f>
        <v/>
      </c>
      <c r="N56" s="33" t="str">
        <f t="shared" ref="N56:N64" si="18">IF(H56="","",IF(H56="&lt; 10","",IF(H56="&lt;10","",IF(H56="&lt; 100","",IF(H56="&lt;100","",LOG(H56))))))</f>
        <v/>
      </c>
      <c r="O56" s="14"/>
      <c r="P56" s="173" t="str">
        <f>IF(COUNT(J56:N56)&lt;2,"",(MAX(J56:N56)-MIN(J56:N56))^2/2)</f>
        <v/>
      </c>
      <c r="Q56" s="189" t="str">
        <f>IF(COUNT(J56:N56)&lt;2,"",VAR(J56:N56))</f>
        <v/>
      </c>
      <c r="R56" s="4">
        <f t="shared" ref="R56:R64" si="19">COUNT(J56:O56)</f>
        <v>0</v>
      </c>
    </row>
    <row r="57" spans="1:18" s="2" customFormat="1" ht="13.8" thickBot="1" x14ac:dyDescent="0.3">
      <c r="A57" s="18">
        <v>2</v>
      </c>
      <c r="B57" s="19">
        <v>2003</v>
      </c>
      <c r="C57" s="27" t="s">
        <v>59</v>
      </c>
      <c r="D57" s="27" t="s">
        <v>59</v>
      </c>
      <c r="E57" s="27" t="s">
        <v>59</v>
      </c>
      <c r="F57" s="27" t="s">
        <v>59</v>
      </c>
      <c r="G57" s="27" t="s">
        <v>59</v>
      </c>
      <c r="H57" s="19"/>
      <c r="I57" s="9"/>
      <c r="J57" s="33" t="str">
        <f t="shared" si="14"/>
        <v/>
      </c>
      <c r="K57" s="33" t="str">
        <f t="shared" si="15"/>
        <v/>
      </c>
      <c r="L57" s="33" t="str">
        <f t="shared" si="16"/>
        <v/>
      </c>
      <c r="M57" s="33" t="str">
        <f t="shared" si="17"/>
        <v/>
      </c>
      <c r="N57" s="33" t="str">
        <f t="shared" si="18"/>
        <v/>
      </c>
      <c r="O57" s="14"/>
      <c r="P57" s="173" t="str">
        <f>IF(COUNT(J57:N57)&lt;2,"",(MAX(J57:N57)-MIN(J57:N57))^2/2)</f>
        <v/>
      </c>
      <c r="Q57" s="189" t="str">
        <f>IF(COUNT(J57:N57)&lt;2,"",VAR(J57:N57))</f>
        <v/>
      </c>
      <c r="R57" s="4">
        <f t="shared" si="19"/>
        <v>0</v>
      </c>
    </row>
    <row r="58" spans="1:18" s="2" customFormat="1" ht="13.8" thickBot="1" x14ac:dyDescent="0.3">
      <c r="A58" s="18">
        <v>3</v>
      </c>
      <c r="B58" s="19">
        <v>2003</v>
      </c>
      <c r="C58" s="888">
        <v>1500</v>
      </c>
      <c r="D58" s="19">
        <v>2200</v>
      </c>
      <c r="E58" s="19">
        <v>2100</v>
      </c>
      <c r="F58" s="19"/>
      <c r="G58" s="19"/>
      <c r="H58" s="19"/>
      <c r="I58" s="9"/>
      <c r="J58" s="33">
        <f t="shared" si="14"/>
        <v>3.3424226808222062</v>
      </c>
      <c r="K58" s="33">
        <f t="shared" si="15"/>
        <v>3.3222192947339191</v>
      </c>
      <c r="L58" s="33" t="str">
        <f t="shared" si="16"/>
        <v/>
      </c>
      <c r="M58" s="33" t="str">
        <f t="shared" si="17"/>
        <v/>
      </c>
      <c r="N58" s="33" t="str">
        <f t="shared" si="18"/>
        <v/>
      </c>
      <c r="O58" s="14"/>
      <c r="P58" s="173">
        <f>IF(COUNT(J58:N59)&lt;2,"",(MAX(J58:N59)-MIN(J58:N59))^2/2)</f>
        <v>8.5667719230396672E-4</v>
      </c>
      <c r="Q58" s="189">
        <f>IF(COUNT(J58:N59)&lt;2,"",VAR(J58:N59))</f>
        <v>3.9440486406656629E-4</v>
      </c>
      <c r="R58" s="4">
        <f t="shared" si="19"/>
        <v>2</v>
      </c>
    </row>
    <row r="59" spans="1:18" s="2" customFormat="1" ht="13.8" thickBot="1" x14ac:dyDescent="0.3">
      <c r="A59" s="18">
        <v>4</v>
      </c>
      <c r="B59" s="19"/>
      <c r="C59" s="889"/>
      <c r="D59" s="19">
        <v>2000</v>
      </c>
      <c r="E59" s="19">
        <v>2000</v>
      </c>
      <c r="F59" s="19"/>
      <c r="G59" s="19"/>
      <c r="H59" s="19"/>
      <c r="I59" s="9"/>
      <c r="J59" s="33">
        <f t="shared" si="14"/>
        <v>3.3010299956639813</v>
      </c>
      <c r="K59" s="33">
        <f t="shared" si="15"/>
        <v>3.3010299956639813</v>
      </c>
      <c r="L59" s="33" t="str">
        <f t="shared" si="16"/>
        <v/>
      </c>
      <c r="M59" s="33" t="str">
        <f t="shared" si="17"/>
        <v/>
      </c>
      <c r="N59" s="33" t="str">
        <f t="shared" si="18"/>
        <v/>
      </c>
      <c r="O59" s="14"/>
      <c r="P59" s="173"/>
      <c r="Q59" s="189"/>
      <c r="R59" s="4">
        <f t="shared" si="19"/>
        <v>2</v>
      </c>
    </row>
    <row r="60" spans="1:18" s="2" customFormat="1" ht="13.8" thickBot="1" x14ac:dyDescent="0.3">
      <c r="A60" s="18">
        <v>5</v>
      </c>
      <c r="B60" s="19">
        <v>2004</v>
      </c>
      <c r="C60" s="19">
        <v>330</v>
      </c>
      <c r="D60" s="19">
        <v>50</v>
      </c>
      <c r="E60" s="19">
        <v>60</v>
      </c>
      <c r="F60" s="19">
        <v>60</v>
      </c>
      <c r="G60" s="19">
        <v>50</v>
      </c>
      <c r="H60" s="19"/>
      <c r="I60" s="9"/>
      <c r="J60" s="33">
        <f t="shared" si="14"/>
        <v>1.6989700043360187</v>
      </c>
      <c r="K60" s="33">
        <f t="shared" si="15"/>
        <v>1.7781512503836436</v>
      </c>
      <c r="L60" s="33">
        <f t="shared" si="16"/>
        <v>1.7781512503836436</v>
      </c>
      <c r="M60" s="33">
        <f t="shared" si="17"/>
        <v>1.6989700043360187</v>
      </c>
      <c r="N60" s="33" t="str">
        <f t="shared" si="18"/>
        <v/>
      </c>
      <c r="O60" s="14"/>
      <c r="P60" s="173">
        <f>IF(COUNT(J60:N60)&lt;2,"",(MAX(J60:N60)-MIN(J60:N60))^2/2)</f>
        <v>3.1348348628272558E-3</v>
      </c>
      <c r="Q60" s="189">
        <f>IF(COUNT(J60:N60)&lt;2,"",VAR(J60:N60))</f>
        <v>2.0898899085515042E-3</v>
      </c>
      <c r="R60" s="4">
        <f t="shared" si="19"/>
        <v>4</v>
      </c>
    </row>
    <row r="61" spans="1:18" s="2" customFormat="1" ht="13.8" thickBot="1" x14ac:dyDescent="0.3">
      <c r="A61" s="18">
        <v>6</v>
      </c>
      <c r="B61" s="19">
        <v>2005</v>
      </c>
      <c r="C61" s="19">
        <v>1100</v>
      </c>
      <c r="D61" s="19">
        <v>1400</v>
      </c>
      <c r="E61" s="19">
        <v>1600</v>
      </c>
      <c r="F61" s="19"/>
      <c r="G61" s="19"/>
      <c r="H61" s="19"/>
      <c r="I61" s="9"/>
      <c r="J61" s="33">
        <f t="shared" si="14"/>
        <v>3.1461280356782382</v>
      </c>
      <c r="K61" s="33">
        <f t="shared" si="15"/>
        <v>3.2041199826559246</v>
      </c>
      <c r="L61" s="33" t="str">
        <f t="shared" si="16"/>
        <v/>
      </c>
      <c r="M61" s="33" t="str">
        <f t="shared" si="17"/>
        <v/>
      </c>
      <c r="N61" s="33" t="str">
        <f t="shared" si="18"/>
        <v/>
      </c>
      <c r="O61" s="14"/>
      <c r="P61" s="173">
        <f>IF(COUNT(J61:N61)&lt;2,"",(MAX(J61:N61)-MIN(J61:N61))^2/2)</f>
        <v>1.6815329571313949E-3</v>
      </c>
      <c r="Q61" s="189">
        <f>IF(COUNT(J61:N61)&lt;2,"",VAR(J61:N61))</f>
        <v>1.6815329571313949E-3</v>
      </c>
      <c r="R61" s="4">
        <f t="shared" si="19"/>
        <v>2</v>
      </c>
    </row>
    <row r="62" spans="1:18" s="2" customFormat="1" ht="13.8" thickBot="1" x14ac:dyDescent="0.3">
      <c r="A62" s="18">
        <v>7</v>
      </c>
      <c r="B62" s="19">
        <v>2006</v>
      </c>
      <c r="C62" s="19">
        <v>2250</v>
      </c>
      <c r="D62" s="19">
        <v>4300</v>
      </c>
      <c r="E62" s="19">
        <v>4600</v>
      </c>
      <c r="F62" s="19">
        <v>4800</v>
      </c>
      <c r="G62" s="19">
        <v>4500</v>
      </c>
      <c r="H62" s="19"/>
      <c r="I62" s="9"/>
      <c r="J62" s="33">
        <f t="shared" si="14"/>
        <v>3.6334684555795866</v>
      </c>
      <c r="K62" s="33">
        <f t="shared" si="15"/>
        <v>3.6627578316815739</v>
      </c>
      <c r="L62" s="33">
        <f t="shared" si="16"/>
        <v>3.6812412373755872</v>
      </c>
      <c r="M62" s="33">
        <f t="shared" si="17"/>
        <v>3.6532125137753435</v>
      </c>
      <c r="N62" s="33" t="str">
        <f t="shared" si="18"/>
        <v/>
      </c>
      <c r="O62" s="14"/>
      <c r="P62" s="173">
        <f>IF(COUNT(J62:N62)&lt;2,"",(MAX(J62:N62)-MIN(J62:N62))^2/2)</f>
        <v>1.1411193402641399E-3</v>
      </c>
      <c r="Q62" s="189">
        <f>IF(COUNT(J62:N62)&lt;2,"",VAR(J62:N62))</f>
        <v>3.9569106613739292E-4</v>
      </c>
      <c r="R62" s="4">
        <f t="shared" si="19"/>
        <v>4</v>
      </c>
    </row>
    <row r="63" spans="1:18" s="2" customFormat="1" ht="13.8" thickBot="1" x14ac:dyDescent="0.3">
      <c r="A63" s="18">
        <v>8</v>
      </c>
      <c r="B63" s="19">
        <v>2007</v>
      </c>
      <c r="C63" s="19">
        <v>7150</v>
      </c>
      <c r="D63" s="19">
        <v>7300</v>
      </c>
      <c r="E63" s="19">
        <v>7000</v>
      </c>
      <c r="F63" s="19">
        <v>9600</v>
      </c>
      <c r="G63" s="19">
        <v>6900</v>
      </c>
      <c r="H63" s="19"/>
      <c r="I63" s="9"/>
      <c r="J63" s="33">
        <f t="shared" si="14"/>
        <v>3.8633228601204559</v>
      </c>
      <c r="K63" s="33">
        <f t="shared" si="15"/>
        <v>3.8450980400142569</v>
      </c>
      <c r="L63" s="33">
        <f t="shared" si="16"/>
        <v>3.9822712330395684</v>
      </c>
      <c r="M63" s="33">
        <f t="shared" si="17"/>
        <v>3.8388490907372552</v>
      </c>
      <c r="N63" s="33" t="str">
        <f t="shared" si="18"/>
        <v/>
      </c>
      <c r="O63" s="14"/>
      <c r="P63" s="173">
        <f>IF(COUNT(J63:N63)&lt;2,"",(MAX(J63:N63)-MIN(J63:N63))^2/2)</f>
        <v>1.028495545129249E-2</v>
      </c>
      <c r="Q63" s="189">
        <f>IF(COUNT(J63:N63)&lt;2,"",VAR(J63:N63))</f>
        <v>4.5421058358533798E-3</v>
      </c>
      <c r="R63" s="4">
        <f t="shared" si="19"/>
        <v>4</v>
      </c>
    </row>
    <row r="64" spans="1:18" s="2" customFormat="1" x14ac:dyDescent="0.25">
      <c r="A64" s="18">
        <v>9</v>
      </c>
      <c r="B64" s="19"/>
      <c r="C64" s="19"/>
      <c r="D64" s="19"/>
      <c r="E64" s="19"/>
      <c r="F64" s="19"/>
      <c r="G64" s="19"/>
      <c r="H64" s="19"/>
      <c r="I64" s="9"/>
      <c r="J64" s="33" t="str">
        <f t="shared" si="14"/>
        <v/>
      </c>
      <c r="K64" s="33" t="str">
        <f t="shared" si="15"/>
        <v/>
      </c>
      <c r="L64" s="33" t="str">
        <f t="shared" si="16"/>
        <v/>
      </c>
      <c r="M64" s="33" t="str">
        <f t="shared" si="17"/>
        <v/>
      </c>
      <c r="N64" s="33" t="str">
        <f t="shared" si="18"/>
        <v/>
      </c>
      <c r="O64" s="14"/>
      <c r="P64" s="173" t="str">
        <f>IF(COUNT(J64:N64)&lt;2,"",(MAX(J64:N64)-MIN(J64:N64))^2/2)</f>
        <v/>
      </c>
      <c r="Q64" s="189" t="str">
        <f>IF(COUNT(J64:N64)&lt;2,"",VAR(J64:N64))</f>
        <v/>
      </c>
      <c r="R64" s="4">
        <f t="shared" si="19"/>
        <v>0</v>
      </c>
    </row>
    <row r="67" spans="1:18" s="2" customFormat="1" ht="15.6" x14ac:dyDescent="0.25">
      <c r="A67" s="5" t="s">
        <v>24</v>
      </c>
      <c r="B67" s="5"/>
      <c r="C67" s="940" t="s">
        <v>86</v>
      </c>
      <c r="D67" s="940"/>
      <c r="E67" s="940"/>
      <c r="F67" s="940"/>
      <c r="G67" s="940"/>
      <c r="H67" s="940"/>
      <c r="I67" s="6"/>
      <c r="O67" s="14"/>
    </row>
    <row r="68" spans="1:18" s="4" customFormat="1" ht="15.6" x14ac:dyDescent="0.25">
      <c r="A68" s="11"/>
      <c r="B68" s="11"/>
      <c r="C68" s="12"/>
      <c r="D68" s="12"/>
      <c r="E68" s="12"/>
      <c r="F68" s="12"/>
      <c r="G68" s="12"/>
      <c r="H68" s="12"/>
      <c r="I68" s="11"/>
      <c r="O68" s="15"/>
    </row>
    <row r="69" spans="1:18" s="4" customFormat="1" ht="15.6" x14ac:dyDescent="0.25">
      <c r="A69" s="2" t="s">
        <v>1</v>
      </c>
      <c r="B69" s="10"/>
      <c r="C69" s="12"/>
      <c r="D69" s="12"/>
      <c r="E69" s="12"/>
      <c r="F69" s="12"/>
      <c r="G69" s="12"/>
      <c r="H69" s="12"/>
      <c r="I69" s="11"/>
      <c r="O69" s="15"/>
    </row>
    <row r="70" spans="1:18" s="2" customFormat="1" x14ac:dyDescent="0.25">
      <c r="C70" s="885" t="s">
        <v>55</v>
      </c>
      <c r="D70" s="886"/>
      <c r="E70" s="886"/>
      <c r="F70" s="886"/>
      <c r="G70" s="886"/>
      <c r="H70" s="886"/>
      <c r="J70" s="885" t="s">
        <v>12</v>
      </c>
      <c r="K70" s="887"/>
      <c r="L70" s="887"/>
      <c r="M70" s="887"/>
      <c r="N70" s="887"/>
      <c r="O70" s="14"/>
    </row>
    <row r="71" spans="1:18" s="2" customFormat="1" ht="13.8" thickBot="1" x14ac:dyDescent="0.3">
      <c r="A71" s="23" t="s">
        <v>11</v>
      </c>
      <c r="B71" s="24" t="s">
        <v>5</v>
      </c>
      <c r="C71" s="20" t="s">
        <v>2</v>
      </c>
      <c r="D71" s="28">
        <v>1</v>
      </c>
      <c r="E71" s="28">
        <v>2</v>
      </c>
      <c r="F71" s="28">
        <v>3</v>
      </c>
      <c r="G71" s="20">
        <v>4</v>
      </c>
      <c r="H71" s="20">
        <v>5</v>
      </c>
      <c r="I71" s="7"/>
      <c r="J71" s="25">
        <v>1</v>
      </c>
      <c r="K71" s="20">
        <v>2</v>
      </c>
      <c r="L71" s="20">
        <v>3</v>
      </c>
      <c r="M71" s="21">
        <v>4</v>
      </c>
      <c r="N71" s="22">
        <v>5</v>
      </c>
      <c r="O71" s="14"/>
    </row>
    <row r="72" spans="1:18" ht="13.8" thickBot="1" x14ac:dyDescent="0.3">
      <c r="B72" s="167">
        <v>2002</v>
      </c>
      <c r="C72" s="168">
        <v>1200</v>
      </c>
      <c r="D72" s="168">
        <v>540</v>
      </c>
      <c r="E72" s="168">
        <v>510</v>
      </c>
      <c r="F72" s="168">
        <v>520</v>
      </c>
      <c r="J72" s="33">
        <f t="shared" ref="J72:J80" si="20">IF(D72="","",IF(D72="&lt; 10","",IF(D72="&lt;10","",IF(D72="&lt; 100","",IF(D72="&lt;100","",LOG(D72))))))</f>
        <v>2.7323937598229686</v>
      </c>
      <c r="K72" s="33">
        <f t="shared" ref="K72:K80" si="21">IF(E72="","",IF(E72="&lt; 10","",IF(E72="&lt;10","",IF(E72="&lt; 100","",IF(E72="&lt;100","",LOG(E72))))))</f>
        <v>2.7075701760979363</v>
      </c>
      <c r="L72" s="33">
        <f t="shared" ref="L72:L80" si="22">IF(F72="","",IF(F72="&lt; 10","",IF(F72="&lt;10","",IF(F72="&lt; 100","",IF(F72="&lt;100","",LOG(F72))))))</f>
        <v>2.716003343634799</v>
      </c>
      <c r="M72" s="33" t="str">
        <f t="shared" ref="M72:M80" si="23">IF(G72="","",IF(G72="&lt; 10","",IF(G72="&lt;10","",IF(G72="&lt; 100","",IF(G72="&lt;100","",LOG(G72))))))</f>
        <v/>
      </c>
      <c r="N72" s="33" t="str">
        <f t="shared" ref="N72:N80" si="24">IF(H72="","",IF(H72="&lt; 10","",IF(H72="&lt;10","",IF(H72="&lt; 100","",IF(H72="&lt;100","",LOG(H72))))))</f>
        <v/>
      </c>
      <c r="P72" s="173">
        <f>IF(COUNT(J72:N72)&lt;2,"",(MAX(J72:N72)-MIN(J72:N72))^2/2)</f>
        <v>3.0810515447684546E-4</v>
      </c>
      <c r="Q72" s="189">
        <f>IF(COUNT(J72:N72)&lt;2,"",VAR(J72:N72))</f>
        <v>1.5932906107998316E-4</v>
      </c>
      <c r="R72" s="4">
        <f t="shared" ref="R72:R80" si="25">COUNT(J72:O72)</f>
        <v>3</v>
      </c>
    </row>
    <row r="73" spans="1:18" ht="13.8" thickBot="1" x14ac:dyDescent="0.3">
      <c r="B73" s="950">
        <v>2003</v>
      </c>
      <c r="C73" s="950">
        <v>160</v>
      </c>
      <c r="D73" s="168">
        <v>220</v>
      </c>
      <c r="E73" s="168">
        <v>210</v>
      </c>
      <c r="F73" s="168">
        <v>130</v>
      </c>
      <c r="J73" s="33">
        <f t="shared" si="20"/>
        <v>2.3424226808222062</v>
      </c>
      <c r="K73" s="33">
        <f t="shared" si="21"/>
        <v>2.3222192947339191</v>
      </c>
      <c r="L73" s="33">
        <f t="shared" si="22"/>
        <v>2.1139433523068369</v>
      </c>
      <c r="M73" s="33" t="str">
        <f t="shared" si="23"/>
        <v/>
      </c>
      <c r="N73" s="33" t="str">
        <f t="shared" si="24"/>
        <v/>
      </c>
      <c r="P73" s="173">
        <f>IF(COUNT(J73:N74)&lt;2,"",(MAX(J73:N74)-MIN(J73:N74))^2/2)</f>
        <v>3.0698575183902982E-2</v>
      </c>
      <c r="Q73" s="189">
        <f>IF(COUNT(J73:N74)&lt;2,"",VAR(J73:N74))</f>
        <v>9.9064391644441314E-3</v>
      </c>
      <c r="R73" s="4">
        <f t="shared" si="25"/>
        <v>3</v>
      </c>
    </row>
    <row r="74" spans="1:18" ht="13.8" thickBot="1" x14ac:dyDescent="0.3">
      <c r="B74" s="951"/>
      <c r="C74" s="951"/>
      <c r="D74" s="168">
        <v>230</v>
      </c>
      <c r="E74" s="168">
        <v>190</v>
      </c>
      <c r="F74" s="168">
        <v>150</v>
      </c>
      <c r="J74" s="33">
        <f t="shared" si="20"/>
        <v>2.3617278360175931</v>
      </c>
      <c r="K74" s="33">
        <f t="shared" si="21"/>
        <v>2.2787536009528289</v>
      </c>
      <c r="L74" s="33">
        <f t="shared" si="22"/>
        <v>2.1760912590556813</v>
      </c>
      <c r="M74" s="33" t="str">
        <f t="shared" si="23"/>
        <v/>
      </c>
      <c r="N74" s="33" t="str">
        <f t="shared" si="24"/>
        <v/>
      </c>
      <c r="P74" s="173"/>
      <c r="Q74" s="189"/>
      <c r="R74" s="4">
        <f t="shared" si="25"/>
        <v>3</v>
      </c>
    </row>
    <row r="75" spans="1:18" ht="13.8" thickBot="1" x14ac:dyDescent="0.3">
      <c r="B75" s="167">
        <v>2004</v>
      </c>
      <c r="C75" s="950">
        <v>1180</v>
      </c>
      <c r="D75" s="168">
        <v>1200</v>
      </c>
      <c r="E75" s="168">
        <v>1000</v>
      </c>
      <c r="F75" s="168">
        <v>2200</v>
      </c>
      <c r="J75" s="33">
        <f t="shared" si="20"/>
        <v>3.0791812460476247</v>
      </c>
      <c r="K75" s="33">
        <f t="shared" si="21"/>
        <v>3</v>
      </c>
      <c r="L75" s="33">
        <f t="shared" si="22"/>
        <v>3.3424226808222062</v>
      </c>
      <c r="M75" s="33" t="str">
        <f t="shared" si="23"/>
        <v/>
      </c>
      <c r="N75" s="33" t="str">
        <f t="shared" si="24"/>
        <v/>
      </c>
      <c r="P75" s="173">
        <f>IF(COUNT(J75:N76)&lt;2,"",(MAX(J75:N76)-MIN(J75:N76))^2/2)</f>
        <v>0.15920112360459088</v>
      </c>
      <c r="Q75" s="189">
        <f>IF(COUNT(J75:N76)&lt;2,"",VAR(J75:N76))</f>
        <v>5.3482861154469818E-2</v>
      </c>
      <c r="R75" s="4">
        <f t="shared" si="25"/>
        <v>3</v>
      </c>
    </row>
    <row r="76" spans="1:18" ht="13.8" thickBot="1" x14ac:dyDescent="0.3">
      <c r="B76" s="167">
        <v>2004</v>
      </c>
      <c r="C76" s="951"/>
      <c r="D76" s="168">
        <v>600</v>
      </c>
      <c r="E76" s="168">
        <v>2000</v>
      </c>
      <c r="F76" s="168">
        <v>700</v>
      </c>
      <c r="J76" s="33">
        <f t="shared" si="20"/>
        <v>2.7781512503836434</v>
      </c>
      <c r="K76" s="33">
        <f t="shared" si="21"/>
        <v>3.3010299956639813</v>
      </c>
      <c r="L76" s="33">
        <f t="shared" si="22"/>
        <v>2.8450980400142569</v>
      </c>
      <c r="M76" s="33" t="str">
        <f t="shared" si="23"/>
        <v/>
      </c>
      <c r="N76" s="33" t="str">
        <f t="shared" si="24"/>
        <v/>
      </c>
      <c r="P76" s="173"/>
      <c r="Q76" s="189"/>
      <c r="R76" s="4">
        <f t="shared" si="25"/>
        <v>3</v>
      </c>
    </row>
    <row r="77" spans="1:18" ht="13.8" thickBot="1" x14ac:dyDescent="0.3">
      <c r="B77" s="169">
        <v>2004</v>
      </c>
      <c r="C77" s="170">
        <v>330</v>
      </c>
      <c r="D77" s="170">
        <v>60</v>
      </c>
      <c r="E77" s="170">
        <v>100</v>
      </c>
      <c r="F77" s="170">
        <v>60</v>
      </c>
      <c r="J77" s="33">
        <f t="shared" si="20"/>
        <v>1.7781512503836436</v>
      </c>
      <c r="K77" s="33">
        <f t="shared" si="21"/>
        <v>2</v>
      </c>
      <c r="L77" s="33">
        <f t="shared" si="22"/>
        <v>1.7781512503836436</v>
      </c>
      <c r="M77" s="33" t="str">
        <f t="shared" si="23"/>
        <v/>
      </c>
      <c r="N77" s="33" t="str">
        <f t="shared" si="24"/>
        <v/>
      </c>
      <c r="P77" s="173">
        <f>IF(COUNT(J77:N77)&lt;2,"",(MAX(J77:N77)-MIN(J77:N77))^2/2)</f>
        <v>2.4608433853170391E-2</v>
      </c>
      <c r="Q77" s="189">
        <f>IF(COUNT(J77:N77)&lt;2,"",VAR(J77:N77))</f>
        <v>1.6405622568780261E-2</v>
      </c>
      <c r="R77" s="4">
        <f t="shared" si="25"/>
        <v>3</v>
      </c>
    </row>
    <row r="78" spans="1:18" ht="13.8" thickBot="1" x14ac:dyDescent="0.3">
      <c r="B78" s="169">
        <v>2005</v>
      </c>
      <c r="C78" s="170">
        <v>1100</v>
      </c>
      <c r="D78" s="170">
        <v>1500</v>
      </c>
      <c r="E78" s="170">
        <v>2000</v>
      </c>
      <c r="F78" s="170">
        <v>1000</v>
      </c>
      <c r="J78" s="33">
        <f t="shared" si="20"/>
        <v>3.1760912590556813</v>
      </c>
      <c r="K78" s="33">
        <f t="shared" si="21"/>
        <v>3.3010299956639813</v>
      </c>
      <c r="L78" s="33">
        <f t="shared" si="22"/>
        <v>3</v>
      </c>
      <c r="M78" s="33" t="str">
        <f t="shared" si="23"/>
        <v/>
      </c>
      <c r="N78" s="33" t="str">
        <f t="shared" si="24"/>
        <v/>
      </c>
      <c r="P78" s="173">
        <f>IF(COUNT(J78:N78)&lt;2,"",(MAX(J78:N78)-MIN(J78:N78))^2/2)</f>
        <v>4.5309529144728286E-2</v>
      </c>
      <c r="Q78" s="189">
        <f>IF(COUNT(J78:N78)&lt;2,"",VAR(J78:N78))</f>
        <v>2.2872812951758296E-2</v>
      </c>
      <c r="R78" s="4">
        <f t="shared" si="25"/>
        <v>3</v>
      </c>
    </row>
    <row r="79" spans="1:18" ht="13.8" thickBot="1" x14ac:dyDescent="0.3">
      <c r="B79" s="169">
        <v>2006</v>
      </c>
      <c r="C79" s="170">
        <v>2250</v>
      </c>
      <c r="D79" s="170">
        <v>3800</v>
      </c>
      <c r="E79" s="170">
        <v>3400</v>
      </c>
      <c r="F79" s="170">
        <v>4200</v>
      </c>
      <c r="J79" s="33">
        <f t="shared" si="20"/>
        <v>3.5797835966168101</v>
      </c>
      <c r="K79" s="33">
        <f t="shared" si="21"/>
        <v>3.5314789170422549</v>
      </c>
      <c r="L79" s="33">
        <f t="shared" si="22"/>
        <v>3.6232492903979003</v>
      </c>
      <c r="M79" s="33" t="str">
        <f t="shared" si="23"/>
        <v/>
      </c>
      <c r="N79" s="33" t="str">
        <f t="shared" si="24"/>
        <v/>
      </c>
      <c r="P79" s="173">
        <f>IF(COUNT(J79:N79)&lt;2,"",(MAX(J79:N79)-MIN(J79:N79))^2/2)</f>
        <v>4.2109007129172774E-3</v>
      </c>
      <c r="Q79" s="189">
        <f>IF(COUNT(J79:N79)&lt;2,"",VAR(J79:N79))</f>
        <v>2.1074016717510849E-3</v>
      </c>
      <c r="R79" s="4">
        <f t="shared" si="25"/>
        <v>3</v>
      </c>
    </row>
    <row r="80" spans="1:18" x14ac:dyDescent="0.25">
      <c r="B80" s="169">
        <v>2007</v>
      </c>
      <c r="C80" s="170">
        <v>7150</v>
      </c>
      <c r="D80" s="170">
        <v>4800</v>
      </c>
      <c r="E80" s="170">
        <v>5000</v>
      </c>
      <c r="F80" s="170">
        <v>5300</v>
      </c>
      <c r="J80" s="33">
        <f t="shared" si="20"/>
        <v>3.6812412373755872</v>
      </c>
      <c r="K80" s="33">
        <f t="shared" si="21"/>
        <v>3.6989700043360187</v>
      </c>
      <c r="L80" s="33">
        <f t="shared" si="22"/>
        <v>3.7242758696007892</v>
      </c>
      <c r="M80" s="33" t="str">
        <f t="shared" si="23"/>
        <v/>
      </c>
      <c r="N80" s="33" t="str">
        <f t="shared" si="24"/>
        <v/>
      </c>
      <c r="P80" s="173">
        <f>IF(COUNT(J80:N80)&lt;2,"",(MAX(J80:N80)-MIN(J80:N80))^2/2)</f>
        <v>9.2598978537919657E-4</v>
      </c>
      <c r="Q80" s="189">
        <f>IF(COUNT(J80:N80)&lt;2,"",VAR(J80:N80))</f>
        <v>4.6777926091573279E-4</v>
      </c>
      <c r="R80" s="4">
        <f t="shared" si="25"/>
        <v>3</v>
      </c>
    </row>
    <row r="85" spans="1:18" ht="65.400000000000006" customHeight="1" x14ac:dyDescent="0.25">
      <c r="A85" s="242"/>
      <c r="B85" s="181" t="s">
        <v>110</v>
      </c>
      <c r="C85" s="181" t="s">
        <v>103</v>
      </c>
      <c r="D85" s="182" t="s">
        <v>94</v>
      </c>
      <c r="E85" s="186" t="s">
        <v>104</v>
      </c>
      <c r="H85" s="229" t="s">
        <v>112</v>
      </c>
      <c r="I85" s="295" t="s">
        <v>111</v>
      </c>
      <c r="R85" t="s">
        <v>107</v>
      </c>
    </row>
    <row r="86" spans="1:18" x14ac:dyDescent="0.25">
      <c r="A86" s="280"/>
      <c r="B86" s="280"/>
      <c r="C86" s="280"/>
      <c r="D86" s="179"/>
      <c r="E86" s="410"/>
      <c r="H86" s="229">
        <v>160</v>
      </c>
      <c r="I86" s="295">
        <f>VAR(J73:N74)</f>
        <v>9.9064391644441314E-3</v>
      </c>
      <c r="J86" s="192"/>
      <c r="O86" t="s">
        <v>91</v>
      </c>
      <c r="P86" s="227">
        <f>SUM($P$8:$P$84)</f>
        <v>0.6437944850012981</v>
      </c>
      <c r="Q86" s="227">
        <f>SUM($Q$8:$Q$84)</f>
        <v>0.28918834619448608</v>
      </c>
      <c r="R86" s="286">
        <f>SUM($R$8:$R$84)</f>
        <v>92</v>
      </c>
    </row>
    <row r="87" spans="1:18" ht="19.2" x14ac:dyDescent="0.35">
      <c r="A87" s="175" t="s">
        <v>6</v>
      </c>
      <c r="B87" s="176">
        <f>P88</f>
        <v>0.1516333082756483</v>
      </c>
      <c r="C87" s="176">
        <f>I98</f>
        <v>0.17065830155491435</v>
      </c>
      <c r="D87" s="179"/>
      <c r="E87" s="188">
        <f>Q88</f>
        <v>0.10162753180724034</v>
      </c>
      <c r="H87" s="229">
        <v>330</v>
      </c>
      <c r="I87" s="295">
        <f>VAR(J41:N42,J60:N60,J77:N77)</f>
        <v>5.2806274379786404E-2</v>
      </c>
      <c r="J87" s="192"/>
      <c r="O87" t="s">
        <v>11</v>
      </c>
      <c r="P87" s="226">
        <f>COUNT($P$8:$P$84)</f>
        <v>28</v>
      </c>
      <c r="Q87" s="258"/>
    </row>
    <row r="88" spans="1:18" ht="19.2" x14ac:dyDescent="0.35">
      <c r="A88" s="175" t="s">
        <v>93</v>
      </c>
      <c r="B88" s="178">
        <f>P88</f>
        <v>0.1516333082756483</v>
      </c>
      <c r="C88" s="178"/>
      <c r="D88" s="179"/>
      <c r="E88" s="277">
        <f>P87</f>
        <v>28</v>
      </c>
      <c r="H88" s="229">
        <v>370</v>
      </c>
      <c r="I88" s="295">
        <f>VAR(J17:N19,J47:N47)</f>
        <v>3.6597836934165899E-2</v>
      </c>
      <c r="J88" s="192"/>
      <c r="O88" s="1" t="s">
        <v>100</v>
      </c>
      <c r="P88" s="268">
        <f>(P86/P87)^0.5</f>
        <v>0.1516333082756483</v>
      </c>
      <c r="Q88" s="269">
        <f>(Q86/P87)^0.5</f>
        <v>0.10162753180724034</v>
      </c>
    </row>
    <row r="89" spans="1:18" ht="19.2" x14ac:dyDescent="0.35">
      <c r="A89" s="175" t="s">
        <v>89</v>
      </c>
      <c r="B89" s="176">
        <f>B87*2*2^0.5</f>
        <v>0.42888376214184465</v>
      </c>
      <c r="C89" s="176">
        <f>C87*2*2^0.5</f>
        <v>0.4826945691810347</v>
      </c>
      <c r="D89" s="180" t="s">
        <v>95</v>
      </c>
      <c r="E89" s="188">
        <f>E87*2*2^0.5</f>
        <v>0.28744606758460478</v>
      </c>
      <c r="H89" s="229">
        <v>1000</v>
      </c>
      <c r="I89" s="295">
        <f>VAR(J9:N9,J33:N34)</f>
        <v>1.4003624223128645E-2</v>
      </c>
      <c r="J89" s="192"/>
      <c r="O89" s="1" t="s">
        <v>101</v>
      </c>
      <c r="P89" s="270">
        <f>P88*2</f>
        <v>0.30326661655129661</v>
      </c>
      <c r="Q89" s="269">
        <f>Q88*2</f>
        <v>0.20325506361448067</v>
      </c>
    </row>
    <row r="90" spans="1:18" ht="19.2" x14ac:dyDescent="0.35">
      <c r="A90" s="175" t="s">
        <v>90</v>
      </c>
      <c r="B90" s="176">
        <f>B87*2</f>
        <v>0.30326661655129661</v>
      </c>
      <c r="C90" s="176">
        <f>C87*2</f>
        <v>0.3413166031098287</v>
      </c>
      <c r="D90" s="179"/>
      <c r="E90" s="188">
        <f>E87*2</f>
        <v>0.20325506361448067</v>
      </c>
      <c r="H90" s="229">
        <v>1100</v>
      </c>
      <c r="I90" s="295">
        <f>VAR(J15:N16,J45:N46,J61:N61,J78:N78)</f>
        <v>8.353418384906737E-2</v>
      </c>
      <c r="J90" s="192"/>
    </row>
    <row r="91" spans="1:18" x14ac:dyDescent="0.25">
      <c r="H91" s="229">
        <v>1180</v>
      </c>
      <c r="I91" s="295">
        <f>VAR(J75:N76)</f>
        <v>5.3482861154469818E-2</v>
      </c>
    </row>
    <row r="92" spans="1:18" x14ac:dyDescent="0.25">
      <c r="H92" s="229">
        <v>1200</v>
      </c>
      <c r="I92" s="295">
        <f>VAR(J72:N72)</f>
        <v>1.5932906107998316E-4</v>
      </c>
    </row>
    <row r="93" spans="1:18" ht="18.600000000000001" x14ac:dyDescent="0.3">
      <c r="B93" s="177" t="s">
        <v>92</v>
      </c>
      <c r="C93" s="174"/>
      <c r="D93" s="174"/>
      <c r="E93" s="174"/>
      <c r="H93" s="229">
        <v>1500</v>
      </c>
      <c r="I93" s="295">
        <f>VAR(J12:N13,J39:N40,J58:N59)</f>
        <v>5.7594164400152064E-3</v>
      </c>
    </row>
    <row r="94" spans="1:18" x14ac:dyDescent="0.25">
      <c r="H94" s="229">
        <v>1700</v>
      </c>
      <c r="I94" s="295">
        <f>VAR(J35:N36)</f>
        <v>2.2170687277890352E-4</v>
      </c>
    </row>
    <row r="95" spans="1:18" x14ac:dyDescent="0.25">
      <c r="H95" s="229">
        <v>2250</v>
      </c>
      <c r="I95" s="295">
        <f>VAR(J20:N20,J48:N48,J62:N62,J79:N79)</f>
        <v>1.3650891945923454E-2</v>
      </c>
    </row>
    <row r="96" spans="1:18" x14ac:dyDescent="0.25">
      <c r="H96" s="229">
        <v>5055</v>
      </c>
      <c r="I96" s="295">
        <f>VAR(J14:N14,J43:J44)</f>
        <v>6.75300681417947E-2</v>
      </c>
    </row>
    <row r="97" spans="8:9" x14ac:dyDescent="0.25">
      <c r="H97" s="229">
        <v>7150</v>
      </c>
      <c r="I97" s="295">
        <f>VAR(J21:N21,J49:N49,J63:N63,J80:N80)</f>
        <v>1.1838438508642543E-2</v>
      </c>
    </row>
    <row r="98" spans="8:9" x14ac:dyDescent="0.25">
      <c r="I98" s="411">
        <f>AVERAGE(I86:I97)^0.5</f>
        <v>0.17065830155491435</v>
      </c>
    </row>
  </sheetData>
  <mergeCells count="65">
    <mergeCell ref="B12:B13"/>
    <mergeCell ref="C12:C13"/>
    <mergeCell ref="B15:B16"/>
    <mergeCell ref="C15:C16"/>
    <mergeCell ref="C41:C42"/>
    <mergeCell ref="B37:B38"/>
    <mergeCell ref="B73:B74"/>
    <mergeCell ref="C73:C74"/>
    <mergeCell ref="B17:B19"/>
    <mergeCell ref="C17:C19"/>
    <mergeCell ref="C26:H26"/>
    <mergeCell ref="C29:H29"/>
    <mergeCell ref="B39:B40"/>
    <mergeCell ref="D39:D40"/>
    <mergeCell ref="E39:E40"/>
    <mergeCell ref="B41:B42"/>
    <mergeCell ref="B45:B46"/>
    <mergeCell ref="E45:E46"/>
    <mergeCell ref="B43:B44"/>
    <mergeCell ref="C43:C44"/>
    <mergeCell ref="D41:D42"/>
    <mergeCell ref="B35:B36"/>
    <mergeCell ref="C75:C76"/>
    <mergeCell ref="C58:C59"/>
    <mergeCell ref="C54:H54"/>
    <mergeCell ref="F35:F36"/>
    <mergeCell ref="F37:F38"/>
    <mergeCell ref="C45:C46"/>
    <mergeCell ref="C70:H70"/>
    <mergeCell ref="C67:H67"/>
    <mergeCell ref="E43:E44"/>
    <mergeCell ref="C39:C40"/>
    <mergeCell ref="E37:E38"/>
    <mergeCell ref="J70:N70"/>
    <mergeCell ref="J29:N29"/>
    <mergeCell ref="C51:H51"/>
    <mergeCell ref="F43:F44"/>
    <mergeCell ref="F45:F46"/>
    <mergeCell ref="F39:F40"/>
    <mergeCell ref="F41:F42"/>
    <mergeCell ref="D45:D46"/>
    <mergeCell ref="D43:D44"/>
    <mergeCell ref="J54:N54"/>
    <mergeCell ref="E41:E42"/>
    <mergeCell ref="C35:C36"/>
    <mergeCell ref="D35:D36"/>
    <mergeCell ref="E35:E36"/>
    <mergeCell ref="C37:C38"/>
    <mergeCell ref="D37:D38"/>
    <mergeCell ref="F31:F32"/>
    <mergeCell ref="B33:B34"/>
    <mergeCell ref="C33:C34"/>
    <mergeCell ref="D33:D34"/>
    <mergeCell ref="F33:F34"/>
    <mergeCell ref="E33:E34"/>
    <mergeCell ref="B31:B32"/>
    <mergeCell ref="C31:C32"/>
    <mergeCell ref="D31:D32"/>
    <mergeCell ref="E31:E32"/>
    <mergeCell ref="C6:H6"/>
    <mergeCell ref="J6:N6"/>
    <mergeCell ref="A1:C1"/>
    <mergeCell ref="D1:N1"/>
    <mergeCell ref="B2:E2"/>
    <mergeCell ref="C3:H3"/>
  </mergeCells>
  <phoneticPr fontId="0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"/>
  <sheetViews>
    <sheetView topLeftCell="B43" zoomScale="85" workbookViewId="0">
      <selection activeCell="I96" sqref="I96"/>
    </sheetView>
  </sheetViews>
  <sheetFormatPr defaultRowHeight="13.2" x14ac:dyDescent="0.25"/>
  <cols>
    <col min="2" max="2" width="15" customWidth="1"/>
    <col min="3" max="3" width="16.44140625" customWidth="1"/>
    <col min="4" max="4" width="17.33203125" customWidth="1"/>
    <col min="5" max="5" width="15.5546875" customWidth="1"/>
  </cols>
  <sheetData>
    <row r="1" spans="1:18" s="2" customFormat="1" ht="17.399999999999999" x14ac:dyDescent="0.3">
      <c r="A1" s="894" t="s">
        <v>8</v>
      </c>
      <c r="B1" s="894"/>
      <c r="C1" s="894"/>
      <c r="D1" s="895" t="s">
        <v>61</v>
      </c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14"/>
    </row>
    <row r="2" spans="1:18" s="2" customFormat="1" x14ac:dyDescent="0.25">
      <c r="A2" s="13" t="s">
        <v>0</v>
      </c>
      <c r="B2" s="897" t="str">
        <f>IF(enterobatteri!$B$2="","",enterobatteri!$B$2)</f>
        <v>24,01,08</v>
      </c>
      <c r="C2" s="898"/>
      <c r="D2" s="898"/>
      <c r="E2" s="898"/>
      <c r="F2" s="3"/>
      <c r="G2" s="3"/>
      <c r="H2" s="3"/>
      <c r="I2" s="3"/>
      <c r="J2" s="3"/>
      <c r="K2" s="3"/>
      <c r="L2" s="3"/>
      <c r="M2" s="3"/>
      <c r="N2" s="3"/>
      <c r="O2" s="14"/>
    </row>
    <row r="3" spans="1:18" s="2" customFormat="1" ht="15.6" x14ac:dyDescent="0.25">
      <c r="A3" s="5" t="s">
        <v>24</v>
      </c>
      <c r="B3" s="5"/>
      <c r="C3" s="940" t="s">
        <v>56</v>
      </c>
      <c r="D3" s="940"/>
      <c r="E3" s="940"/>
      <c r="F3" s="940"/>
      <c r="G3" s="940"/>
      <c r="H3" s="940"/>
      <c r="I3" s="6"/>
      <c r="O3" s="14"/>
    </row>
    <row r="4" spans="1:18" s="4" customFormat="1" ht="15.6" x14ac:dyDescent="0.25">
      <c r="A4" s="11"/>
      <c r="B4" s="11"/>
      <c r="C4" s="12"/>
      <c r="D4" s="12"/>
      <c r="E4" s="12"/>
      <c r="F4" s="12"/>
      <c r="G4" s="12"/>
      <c r="H4" s="12"/>
      <c r="I4" s="11"/>
      <c r="O4" s="15"/>
    </row>
    <row r="5" spans="1:18" s="4" customFormat="1" ht="15.6" x14ac:dyDescent="0.25">
      <c r="A5" s="2" t="s">
        <v>1</v>
      </c>
      <c r="B5" s="10"/>
      <c r="C5" s="12"/>
      <c r="D5" s="12"/>
      <c r="E5" s="12"/>
      <c r="F5" s="12"/>
      <c r="G5" s="12"/>
      <c r="H5" s="12"/>
      <c r="I5" s="11"/>
      <c r="O5" s="15"/>
    </row>
    <row r="6" spans="1:18" s="2" customFormat="1" x14ac:dyDescent="0.25">
      <c r="C6" s="885" t="s">
        <v>55</v>
      </c>
      <c r="D6" s="886"/>
      <c r="E6" s="886"/>
      <c r="F6" s="886"/>
      <c r="G6" s="886"/>
      <c r="H6" s="886"/>
      <c r="J6" s="885" t="s">
        <v>12</v>
      </c>
      <c r="K6" s="887"/>
      <c r="L6" s="887"/>
      <c r="M6" s="887"/>
      <c r="N6" s="887"/>
      <c r="O6" s="14"/>
    </row>
    <row r="7" spans="1:18" s="2" customFormat="1" ht="13.8" thickBot="1" x14ac:dyDescent="0.3">
      <c r="A7" s="23" t="s">
        <v>11</v>
      </c>
      <c r="B7" s="24" t="s">
        <v>5</v>
      </c>
      <c r="C7" s="20" t="s">
        <v>2</v>
      </c>
      <c r="D7" s="28">
        <v>1</v>
      </c>
      <c r="E7" s="28">
        <v>2</v>
      </c>
      <c r="F7" s="28">
        <v>3</v>
      </c>
      <c r="G7" s="20">
        <v>4</v>
      </c>
      <c r="H7" s="20">
        <v>5</v>
      </c>
      <c r="I7" s="7"/>
      <c r="J7" s="25">
        <v>1</v>
      </c>
      <c r="K7" s="20">
        <v>2</v>
      </c>
      <c r="L7" s="20">
        <v>3</v>
      </c>
      <c r="M7" s="21">
        <v>4</v>
      </c>
      <c r="N7" s="22">
        <v>5</v>
      </c>
      <c r="O7" s="14"/>
      <c r="P7" s="285" t="s">
        <v>102</v>
      </c>
      <c r="Q7" s="263" t="s">
        <v>38</v>
      </c>
      <c r="R7" s="284" t="s">
        <v>108</v>
      </c>
    </row>
    <row r="8" spans="1:18" s="2" customFormat="1" ht="13.8" thickBot="1" x14ac:dyDescent="0.3">
      <c r="A8" s="26">
        <v>1</v>
      </c>
      <c r="B8" s="27">
        <v>2000</v>
      </c>
      <c r="C8" s="27">
        <v>505</v>
      </c>
      <c r="D8" s="27">
        <v>1400</v>
      </c>
      <c r="E8" s="27">
        <v>1400</v>
      </c>
      <c r="F8" s="27"/>
      <c r="G8" s="27"/>
      <c r="H8" s="27"/>
      <c r="I8" s="9"/>
      <c r="J8" s="33">
        <f t="shared" ref="J8:J16" si="0">IF(D8="","",IF(D8="&lt; 10","",IF(D8="&lt;10","",IF(D8="&lt; 100","",IF(D8="&lt;100","",LOG(D8))))))</f>
        <v>3.1461280356782382</v>
      </c>
      <c r="K8" s="33">
        <f t="shared" ref="K8:K16" si="1">IF(E8="","",IF(E8="&lt; 10","",IF(E8="&lt;10","",IF(E8="&lt; 100","",IF(E8="&lt;100","",LOG(E8))))))</f>
        <v>3.1461280356782382</v>
      </c>
      <c r="L8" s="33" t="str">
        <f t="shared" ref="L8:L16" si="2">IF(F8="","",IF(F8="&lt; 10","",IF(F8="&lt;10","",IF(F8="&lt; 100","",IF(F8="&lt;100","",LOG(F8))))))</f>
        <v/>
      </c>
      <c r="M8" s="33" t="str">
        <f t="shared" ref="M8:M16" si="3">IF(G8="","",IF(G8="&lt; 10","",IF(G8="&lt;10","",IF(G8="&lt; 100","",IF(G8="&lt;100","",LOG(G8))))))</f>
        <v/>
      </c>
      <c r="N8" s="33" t="str">
        <f t="shared" ref="N8:N16" si="4">IF(H8="","",IF(H8="&lt; 10","",IF(H8="&lt;10","",IF(H8="&lt; 100","",IF(H8="&lt;100","",LOG(H8))))))</f>
        <v/>
      </c>
      <c r="O8" s="14"/>
      <c r="P8" s="173">
        <f>IF(COUNT(J8:N8)&lt;2,"",(MAX(J8:N8)-MIN(J8:N8))^2/2)</f>
        <v>0</v>
      </c>
      <c r="Q8" s="189">
        <f>IF(COUNT(J8:N8)&lt;2,"",VAR(J8:N8))</f>
        <v>0</v>
      </c>
      <c r="R8" s="4">
        <f t="shared" ref="R8:R16" si="5">COUNT(J8:O8)</f>
        <v>2</v>
      </c>
    </row>
    <row r="9" spans="1:18" s="2" customFormat="1" ht="13.8" thickBot="1" x14ac:dyDescent="0.3">
      <c r="A9" s="18">
        <v>2</v>
      </c>
      <c r="B9" s="19">
        <v>2000</v>
      </c>
      <c r="C9" s="19">
        <v>49000</v>
      </c>
      <c r="D9" s="19">
        <v>35000</v>
      </c>
      <c r="E9" s="19">
        <v>36000</v>
      </c>
      <c r="F9" s="19"/>
      <c r="G9" s="19"/>
      <c r="H9" s="19"/>
      <c r="I9" s="9"/>
      <c r="J9" s="33">
        <f t="shared" si="0"/>
        <v>4.5440680443502757</v>
      </c>
      <c r="K9" s="33">
        <f t="shared" si="1"/>
        <v>4.5563025007672868</v>
      </c>
      <c r="L9" s="33" t="str">
        <f t="shared" si="2"/>
        <v/>
      </c>
      <c r="M9" s="33" t="str">
        <f t="shared" si="3"/>
        <v/>
      </c>
      <c r="N9" s="33" t="str">
        <f t="shared" si="4"/>
        <v/>
      </c>
      <c r="O9" s="14"/>
      <c r="P9" s="173">
        <f>IF(COUNT(J9:N9)&lt;2,"",(MAX(J9:N9)-MIN(J9:N9))^2/2)</f>
        <v>7.4840961909872686E-5</v>
      </c>
      <c r="Q9" s="189">
        <f>IF(COUNT(J9:N9)&lt;2,"",VAR(J9:N9))</f>
        <v>7.4840961909872686E-5</v>
      </c>
      <c r="R9" s="4">
        <f t="shared" si="5"/>
        <v>2</v>
      </c>
    </row>
    <row r="10" spans="1:18" s="2" customFormat="1" ht="13.8" thickBot="1" x14ac:dyDescent="0.3">
      <c r="A10" s="18">
        <v>3</v>
      </c>
      <c r="B10" s="19">
        <v>2001</v>
      </c>
      <c r="C10" s="19">
        <v>8300</v>
      </c>
      <c r="D10" s="19">
        <v>12000</v>
      </c>
      <c r="E10" s="19">
        <v>12000</v>
      </c>
      <c r="F10" s="19"/>
      <c r="G10" s="19"/>
      <c r="H10" s="19"/>
      <c r="I10" s="9"/>
      <c r="J10" s="33">
        <f t="shared" si="0"/>
        <v>4.0791812460476251</v>
      </c>
      <c r="K10" s="33">
        <f t="shared" si="1"/>
        <v>4.0791812460476251</v>
      </c>
      <c r="L10" s="33" t="str">
        <f t="shared" si="2"/>
        <v/>
      </c>
      <c r="M10" s="33" t="str">
        <f t="shared" si="3"/>
        <v/>
      </c>
      <c r="N10" s="33" t="str">
        <f t="shared" si="4"/>
        <v/>
      </c>
      <c r="O10" s="14"/>
      <c r="P10" s="173">
        <f>IF(COUNT(J10:N10)&lt;2,"",(MAX(J10:N10)-MIN(J10:N10))^2/2)</f>
        <v>0</v>
      </c>
      <c r="Q10" s="189">
        <f>IF(COUNT(J10:N10)&lt;2,"",VAR(J10:N10))</f>
        <v>0</v>
      </c>
      <c r="R10" s="4">
        <f t="shared" si="5"/>
        <v>2</v>
      </c>
    </row>
    <row r="11" spans="1:18" s="2" customFormat="1" ht="13.8" thickBot="1" x14ac:dyDescent="0.3">
      <c r="A11" s="18">
        <v>4</v>
      </c>
      <c r="B11" s="19">
        <v>2002</v>
      </c>
      <c r="C11" s="19">
        <v>15000</v>
      </c>
      <c r="D11" s="19"/>
      <c r="E11" s="19"/>
      <c r="F11" s="19"/>
      <c r="G11" s="19">
        <v>22000</v>
      </c>
      <c r="H11" s="19"/>
      <c r="I11" s="9"/>
      <c r="J11" s="33" t="str">
        <f t="shared" si="0"/>
        <v/>
      </c>
      <c r="K11" s="33" t="str">
        <f t="shared" si="1"/>
        <v/>
      </c>
      <c r="L11" s="33" t="str">
        <f t="shared" si="2"/>
        <v/>
      </c>
      <c r="M11" s="33">
        <f t="shared" si="3"/>
        <v>4.3424226808222066</v>
      </c>
      <c r="N11" s="33" t="str">
        <f t="shared" si="4"/>
        <v/>
      </c>
      <c r="O11" s="14"/>
      <c r="P11" s="173" t="str">
        <f>IF(COUNT(J11:N11)&lt;2,"",(MAX(J11:N11)-MIN(J11:N11))^2/2)</f>
        <v/>
      </c>
      <c r="Q11" s="189" t="str">
        <f>IF(COUNT(J11:N11)&lt;2,"",VAR(J11:N11))</f>
        <v/>
      </c>
      <c r="R11" s="4">
        <f t="shared" si="5"/>
        <v>1</v>
      </c>
    </row>
    <row r="12" spans="1:18" s="2" customFormat="1" ht="13.8" thickBot="1" x14ac:dyDescent="0.3">
      <c r="A12" s="18">
        <v>5</v>
      </c>
      <c r="B12" s="19">
        <v>2003</v>
      </c>
      <c r="C12" s="888">
        <v>3500</v>
      </c>
      <c r="D12" s="19">
        <v>9700</v>
      </c>
      <c r="E12" s="19"/>
      <c r="F12" s="19"/>
      <c r="G12" s="19">
        <v>9400</v>
      </c>
      <c r="H12" s="19"/>
      <c r="I12" s="9"/>
      <c r="J12" s="33">
        <f t="shared" si="0"/>
        <v>3.9867717342662448</v>
      </c>
      <c r="K12" s="33" t="str">
        <f t="shared" si="1"/>
        <v/>
      </c>
      <c r="L12" s="33" t="str">
        <f t="shared" si="2"/>
        <v/>
      </c>
      <c r="M12" s="33">
        <f t="shared" si="3"/>
        <v>3.9731278535996988</v>
      </c>
      <c r="N12" s="33" t="str">
        <f t="shared" si="4"/>
        <v/>
      </c>
      <c r="O12" s="14"/>
      <c r="P12" s="173">
        <f>IF(COUNT(J12:N12)&lt;2,"",(MAX(J12:N12)-MIN(J12:N12))^2/2)</f>
        <v>9.3077739821473618E-5</v>
      </c>
      <c r="Q12" s="189">
        <f>IF(COUNT(J12:N12)&lt;2,"",VAR(J12:N12))</f>
        <v>9.3077739821473618E-5</v>
      </c>
      <c r="R12" s="4">
        <f t="shared" si="5"/>
        <v>2</v>
      </c>
    </row>
    <row r="13" spans="1:18" s="2" customFormat="1" ht="13.8" thickBot="1" x14ac:dyDescent="0.3">
      <c r="A13" s="18">
        <v>6</v>
      </c>
      <c r="B13" s="19">
        <v>2003</v>
      </c>
      <c r="C13" s="889"/>
      <c r="D13" s="19">
        <v>7500</v>
      </c>
      <c r="E13" s="19"/>
      <c r="F13" s="19"/>
      <c r="G13" s="19">
        <v>9100</v>
      </c>
      <c r="H13" s="19"/>
      <c r="I13" s="9"/>
      <c r="J13" s="33">
        <f t="shared" si="0"/>
        <v>3.8750612633917001</v>
      </c>
      <c r="K13" s="33" t="str">
        <f t="shared" si="1"/>
        <v/>
      </c>
      <c r="L13" s="33" t="str">
        <f t="shared" si="2"/>
        <v/>
      </c>
      <c r="M13" s="33">
        <f t="shared" si="3"/>
        <v>3.9590413923210934</v>
      </c>
      <c r="N13" s="33" t="str">
        <f t="shared" si="4"/>
        <v/>
      </c>
      <c r="O13" s="14"/>
      <c r="P13" s="173">
        <f>IF(COUNT(J13:N14)&lt;2,"",(MAX(J13:N14)-MIN(J13:N14))^2/2)</f>
        <v>3.526331027498763E-3</v>
      </c>
      <c r="Q13" s="189">
        <f>IF(COUNT(J13:N14)&lt;2,"",VAR(J13:N14))</f>
        <v>3.526331027498763E-3</v>
      </c>
      <c r="R13" s="4">
        <f t="shared" si="5"/>
        <v>2</v>
      </c>
    </row>
    <row r="14" spans="1:18" s="2" customFormat="1" ht="13.8" thickBot="1" x14ac:dyDescent="0.3">
      <c r="A14" s="18">
        <v>7</v>
      </c>
      <c r="B14" s="19"/>
      <c r="C14" s="19"/>
      <c r="D14" s="19"/>
      <c r="E14" s="19"/>
      <c r="F14" s="19"/>
      <c r="G14" s="19"/>
      <c r="H14" s="19"/>
      <c r="I14" s="9"/>
      <c r="J14" s="33" t="str">
        <f t="shared" si="0"/>
        <v/>
      </c>
      <c r="K14" s="33" t="str">
        <f t="shared" si="1"/>
        <v/>
      </c>
      <c r="L14" s="33" t="str">
        <f t="shared" si="2"/>
        <v/>
      </c>
      <c r="M14" s="33" t="str">
        <f t="shared" si="3"/>
        <v/>
      </c>
      <c r="N14" s="33" t="str">
        <f t="shared" si="4"/>
        <v/>
      </c>
      <c r="O14" s="14"/>
      <c r="P14" s="173"/>
      <c r="Q14" s="189"/>
      <c r="R14" s="4">
        <f t="shared" si="5"/>
        <v>0</v>
      </c>
    </row>
    <row r="15" spans="1:18" s="2" customFormat="1" ht="13.8" thickBot="1" x14ac:dyDescent="0.3">
      <c r="A15" s="18">
        <v>8</v>
      </c>
      <c r="B15" s="19"/>
      <c r="C15" s="19"/>
      <c r="D15" s="19"/>
      <c r="E15" s="19"/>
      <c r="F15" s="19"/>
      <c r="G15" s="19"/>
      <c r="H15" s="19"/>
      <c r="I15" s="9"/>
      <c r="J15" s="33" t="str">
        <f t="shared" si="0"/>
        <v/>
      </c>
      <c r="K15" s="33" t="str">
        <f t="shared" si="1"/>
        <v/>
      </c>
      <c r="L15" s="33" t="str">
        <f t="shared" si="2"/>
        <v/>
      </c>
      <c r="M15" s="33" t="str">
        <f t="shared" si="3"/>
        <v/>
      </c>
      <c r="N15" s="33" t="str">
        <f t="shared" si="4"/>
        <v/>
      </c>
      <c r="O15" s="14"/>
      <c r="P15" s="173" t="str">
        <f>IF(COUNT(J15:N15)&lt;2,"",(MAX(J15:N15)-MIN(J15:N15))^2/2)</f>
        <v/>
      </c>
      <c r="Q15" s="189" t="str">
        <f>IF(COUNT(J15:N15)&lt;2,"",VAR(J15:N15))</f>
        <v/>
      </c>
      <c r="R15" s="4">
        <f t="shared" si="5"/>
        <v>0</v>
      </c>
    </row>
    <row r="16" spans="1:18" s="2" customFormat="1" x14ac:dyDescent="0.25">
      <c r="A16" s="18">
        <v>9</v>
      </c>
      <c r="B16" s="19"/>
      <c r="C16" s="19"/>
      <c r="D16" s="19"/>
      <c r="E16" s="19"/>
      <c r="F16" s="19"/>
      <c r="G16" s="19"/>
      <c r="H16" s="19"/>
      <c r="I16" s="9"/>
      <c r="J16" s="33" t="str">
        <f t="shared" si="0"/>
        <v/>
      </c>
      <c r="K16" s="33" t="str">
        <f t="shared" si="1"/>
        <v/>
      </c>
      <c r="L16" s="33" t="str">
        <f t="shared" si="2"/>
        <v/>
      </c>
      <c r="M16" s="33" t="str">
        <f t="shared" si="3"/>
        <v/>
      </c>
      <c r="N16" s="33" t="str">
        <f t="shared" si="4"/>
        <v/>
      </c>
      <c r="O16" s="14"/>
      <c r="P16" s="173" t="str">
        <f>IF(COUNT(J16:N16)&lt;2,"",(MAX(J16:N16)-MIN(J16:N16))^2/2)</f>
        <v/>
      </c>
      <c r="Q16" s="189" t="str">
        <f>IF(COUNT(J16:N16)&lt;2,"",VAR(J16:N16))</f>
        <v/>
      </c>
      <c r="R16" s="4">
        <f t="shared" si="5"/>
        <v>0</v>
      </c>
    </row>
    <row r="18" spans="1:18" s="2" customFormat="1" ht="15.6" x14ac:dyDescent="0.25">
      <c r="A18" s="5" t="s">
        <v>24</v>
      </c>
      <c r="B18" s="5"/>
      <c r="C18" s="940" t="s">
        <v>72</v>
      </c>
      <c r="D18" s="940"/>
      <c r="E18" s="940"/>
      <c r="F18" s="940"/>
      <c r="G18" s="940"/>
      <c r="H18" s="940"/>
      <c r="I18" s="6"/>
      <c r="O18" s="14"/>
    </row>
    <row r="19" spans="1:18" s="4" customFormat="1" ht="15.6" x14ac:dyDescent="0.25">
      <c r="A19" s="11"/>
      <c r="B19" s="11"/>
      <c r="C19" s="12"/>
      <c r="D19" s="12"/>
      <c r="E19" s="12"/>
      <c r="F19" s="12"/>
      <c r="G19" s="12"/>
      <c r="H19" s="12"/>
      <c r="I19" s="11"/>
      <c r="O19" s="15"/>
    </row>
    <row r="20" spans="1:18" s="4" customFormat="1" ht="15.6" x14ac:dyDescent="0.25">
      <c r="A20" s="2" t="s">
        <v>1</v>
      </c>
      <c r="B20" s="10"/>
      <c r="C20" s="12"/>
      <c r="D20" s="12"/>
      <c r="E20" s="12"/>
      <c r="F20" s="12"/>
      <c r="G20" s="12"/>
      <c r="H20" s="12"/>
      <c r="I20" s="11"/>
      <c r="O20" s="15"/>
    </row>
    <row r="21" spans="1:18" s="2" customFormat="1" x14ac:dyDescent="0.25">
      <c r="C21" s="885" t="s">
        <v>55</v>
      </c>
      <c r="D21" s="886"/>
      <c r="E21" s="886"/>
      <c r="F21" s="886"/>
      <c r="G21" s="886"/>
      <c r="H21" s="886"/>
      <c r="J21" s="885" t="s">
        <v>12</v>
      </c>
      <c r="K21" s="887"/>
      <c r="L21" s="887"/>
      <c r="M21" s="887"/>
      <c r="N21" s="887"/>
      <c r="O21" s="14"/>
    </row>
    <row r="22" spans="1:18" s="150" customFormat="1" ht="12.6" thickBot="1" x14ac:dyDescent="0.25">
      <c r="B22" s="151" t="s">
        <v>5</v>
      </c>
      <c r="C22" s="152" t="s">
        <v>2</v>
      </c>
      <c r="D22" s="153">
        <v>1</v>
      </c>
      <c r="E22" s="153">
        <v>2</v>
      </c>
      <c r="F22" s="153">
        <v>3</v>
      </c>
    </row>
    <row r="23" spans="1:18" ht="13.8" thickBot="1" x14ac:dyDescent="0.3">
      <c r="B23" s="964">
        <v>2000</v>
      </c>
      <c r="C23" s="964">
        <v>805</v>
      </c>
      <c r="D23" s="964">
        <v>1000</v>
      </c>
      <c r="E23" s="964">
        <v>1000</v>
      </c>
      <c r="F23" s="962"/>
      <c r="J23" s="33">
        <f t="shared" ref="J23:J39" si="6">IF(D23="","",IF(D23="&lt; 10","",IF(D23="&lt;10","",IF(D23="&lt; 100","",IF(D23="&lt;100","",LOG(D23))))))</f>
        <v>3</v>
      </c>
      <c r="K23" s="33">
        <f t="shared" ref="K23:K39" si="7">IF(E23="","",IF(E23="&lt; 10","",IF(E23="&lt;10","",IF(E23="&lt; 100","",IF(E23="&lt;100","",LOG(E23))))))</f>
        <v>3</v>
      </c>
      <c r="L23" s="33" t="str">
        <f t="shared" ref="L23:L39" si="8">IF(F23="","",IF(F23="&lt; 10","",IF(F23="&lt;10","",IF(F23="&lt; 100","",IF(F23="&lt;100","",LOG(F23))))))</f>
        <v/>
      </c>
      <c r="M23" s="33" t="str">
        <f t="shared" ref="M23:M39" si="9">IF(G23="","",IF(G23="&lt; 10","",IF(G23="&lt;10","",IF(G23="&lt; 100","",IF(G23="&lt;100","",LOG(G23))))))</f>
        <v/>
      </c>
      <c r="N23" s="33" t="str">
        <f t="shared" ref="N23:N39" si="10">IF(H23="","",IF(H23="&lt; 10","",IF(H23="&lt;10","",IF(H23="&lt; 100","",IF(H23="&lt;100","",LOG(H23))))))</f>
        <v/>
      </c>
      <c r="P23" s="173">
        <f t="shared" ref="P23:P39" si="11">IF(COUNT(J23:N23)&lt;2,"",(MAX(J23:N23)-MIN(J23:N23))^2/2)</f>
        <v>0</v>
      </c>
      <c r="Q23" s="189">
        <f t="shared" ref="Q23:Q39" si="12">IF(COUNT(J23:N23)&lt;2,"",VAR(J23:N23))</f>
        <v>0</v>
      </c>
      <c r="R23" s="4">
        <f t="shared" ref="R23:R39" si="13">COUNT(J23:O23)</f>
        <v>2</v>
      </c>
    </row>
    <row r="24" spans="1:18" ht="13.8" thickBot="1" x14ac:dyDescent="0.3">
      <c r="B24" s="965"/>
      <c r="C24" s="965"/>
      <c r="D24" s="965"/>
      <c r="E24" s="965"/>
      <c r="F24" s="963"/>
      <c r="J24" s="33" t="str">
        <f t="shared" si="6"/>
        <v/>
      </c>
      <c r="K24" s="33" t="str">
        <f t="shared" si="7"/>
        <v/>
      </c>
      <c r="L24" s="33" t="str">
        <f t="shared" si="8"/>
        <v/>
      </c>
      <c r="M24" s="33" t="str">
        <f t="shared" si="9"/>
        <v/>
      </c>
      <c r="N24" s="33" t="str">
        <f t="shared" si="10"/>
        <v/>
      </c>
      <c r="P24" s="173" t="str">
        <f t="shared" si="11"/>
        <v/>
      </c>
      <c r="Q24" s="189" t="str">
        <f t="shared" si="12"/>
        <v/>
      </c>
      <c r="R24" s="4">
        <f t="shared" si="13"/>
        <v>0</v>
      </c>
    </row>
    <row r="25" spans="1:18" ht="13.8" thickBot="1" x14ac:dyDescent="0.3">
      <c r="B25" s="964">
        <v>2000</v>
      </c>
      <c r="C25" s="966">
        <v>49000</v>
      </c>
      <c r="D25" s="966">
        <v>73000</v>
      </c>
      <c r="E25" s="966">
        <v>40000</v>
      </c>
      <c r="F25" s="966">
        <v>38000</v>
      </c>
      <c r="J25" s="33">
        <f t="shared" si="6"/>
        <v>4.8633228601204559</v>
      </c>
      <c r="K25" s="33">
        <f t="shared" si="7"/>
        <v>4.6020599913279625</v>
      </c>
      <c r="L25" s="33">
        <f t="shared" si="8"/>
        <v>4.5797835966168101</v>
      </c>
      <c r="M25" s="33" t="str">
        <f t="shared" si="9"/>
        <v/>
      </c>
      <c r="N25" s="33" t="str">
        <f t="shared" si="10"/>
        <v/>
      </c>
      <c r="P25" s="173">
        <f t="shared" si="11"/>
        <v>4.0197256974094937E-2</v>
      </c>
      <c r="Q25" s="189">
        <f t="shared" si="12"/>
        <v>2.4858173053200091E-2</v>
      </c>
      <c r="R25" s="4">
        <f t="shared" si="13"/>
        <v>3</v>
      </c>
    </row>
    <row r="26" spans="1:18" ht="13.8" thickBot="1" x14ac:dyDescent="0.3">
      <c r="B26" s="965"/>
      <c r="C26" s="967"/>
      <c r="D26" s="967"/>
      <c r="E26" s="967"/>
      <c r="F26" s="967"/>
      <c r="J26" s="33" t="str">
        <f t="shared" si="6"/>
        <v/>
      </c>
      <c r="K26" s="33" t="str">
        <f t="shared" si="7"/>
        <v/>
      </c>
      <c r="L26" s="33" t="str">
        <f t="shared" si="8"/>
        <v/>
      </c>
      <c r="M26" s="33" t="str">
        <f t="shared" si="9"/>
        <v/>
      </c>
      <c r="N26" s="33" t="str">
        <f t="shared" si="10"/>
        <v/>
      </c>
      <c r="P26" s="173" t="str">
        <f t="shared" si="11"/>
        <v/>
      </c>
      <c r="Q26" s="189" t="str">
        <f t="shared" si="12"/>
        <v/>
      </c>
      <c r="R26" s="4">
        <f t="shared" si="13"/>
        <v>0</v>
      </c>
    </row>
    <row r="27" spans="1:18" ht="13.8" thickBot="1" x14ac:dyDescent="0.3">
      <c r="B27" s="964">
        <v>2001</v>
      </c>
      <c r="C27" s="966">
        <v>8300</v>
      </c>
      <c r="D27" s="966">
        <v>9300</v>
      </c>
      <c r="E27" s="966">
        <v>11800</v>
      </c>
      <c r="F27" s="966">
        <v>9100</v>
      </c>
      <c r="J27" s="33">
        <f t="shared" si="6"/>
        <v>3.9684829485539352</v>
      </c>
      <c r="K27" s="33">
        <f t="shared" si="7"/>
        <v>4.071882007306125</v>
      </c>
      <c r="L27" s="33">
        <f t="shared" si="8"/>
        <v>3.9590413923210934</v>
      </c>
      <c r="M27" s="33" t="str">
        <f t="shared" si="9"/>
        <v/>
      </c>
      <c r="N27" s="33" t="str">
        <f t="shared" si="10"/>
        <v/>
      </c>
      <c r="P27" s="173">
        <f t="shared" si="11"/>
        <v>6.3665021951000711E-3</v>
      </c>
      <c r="Q27" s="189">
        <f t="shared" si="12"/>
        <v>3.9189187875228087E-3</v>
      </c>
      <c r="R27" s="4">
        <f t="shared" si="13"/>
        <v>3</v>
      </c>
    </row>
    <row r="28" spans="1:18" ht="13.8" thickBot="1" x14ac:dyDescent="0.3">
      <c r="B28" s="965"/>
      <c r="C28" s="967"/>
      <c r="D28" s="967"/>
      <c r="E28" s="967"/>
      <c r="F28" s="967"/>
      <c r="J28" s="33" t="str">
        <f t="shared" si="6"/>
        <v/>
      </c>
      <c r="K28" s="33" t="str">
        <f t="shared" si="7"/>
        <v/>
      </c>
      <c r="L28" s="33" t="str">
        <f t="shared" si="8"/>
        <v/>
      </c>
      <c r="M28" s="33" t="str">
        <f t="shared" si="9"/>
        <v/>
      </c>
      <c r="N28" s="33" t="str">
        <f t="shared" si="10"/>
        <v/>
      </c>
      <c r="P28" s="173" t="str">
        <f t="shared" si="11"/>
        <v/>
      </c>
      <c r="Q28" s="189" t="str">
        <f t="shared" si="12"/>
        <v/>
      </c>
      <c r="R28" s="4">
        <f t="shared" si="13"/>
        <v>0</v>
      </c>
    </row>
    <row r="29" spans="1:18" ht="13.8" thickBot="1" x14ac:dyDescent="0.3">
      <c r="B29" s="964">
        <v>2002</v>
      </c>
      <c r="C29" s="966">
        <v>15000</v>
      </c>
      <c r="D29" s="966">
        <v>18000</v>
      </c>
      <c r="E29" s="966">
        <v>30000</v>
      </c>
      <c r="F29" s="966">
        <v>19000</v>
      </c>
      <c r="J29" s="33">
        <f t="shared" si="6"/>
        <v>4.2552725051033065</v>
      </c>
      <c r="K29" s="33">
        <f t="shared" si="7"/>
        <v>4.4771212547196626</v>
      </c>
      <c r="L29" s="33">
        <f t="shared" si="8"/>
        <v>4.2787536009528289</v>
      </c>
      <c r="M29" s="33" t="str">
        <f t="shared" si="9"/>
        <v/>
      </c>
      <c r="N29" s="33" t="str">
        <f t="shared" si="10"/>
        <v/>
      </c>
      <c r="P29" s="173">
        <f t="shared" si="11"/>
        <v>2.4608433853170339E-2</v>
      </c>
      <c r="Q29" s="189">
        <f t="shared" si="12"/>
        <v>1.4852992604932261E-2</v>
      </c>
      <c r="R29" s="4">
        <f t="shared" si="13"/>
        <v>3</v>
      </c>
    </row>
    <row r="30" spans="1:18" ht="13.8" thickBot="1" x14ac:dyDescent="0.3">
      <c r="B30" s="965"/>
      <c r="C30" s="967"/>
      <c r="D30" s="967"/>
      <c r="E30" s="967"/>
      <c r="F30" s="967"/>
      <c r="J30" s="33" t="str">
        <f t="shared" si="6"/>
        <v/>
      </c>
      <c r="K30" s="33" t="str">
        <f t="shared" si="7"/>
        <v/>
      </c>
      <c r="L30" s="33" t="str">
        <f t="shared" si="8"/>
        <v/>
      </c>
      <c r="M30" s="33" t="str">
        <f t="shared" si="9"/>
        <v/>
      </c>
      <c r="N30" s="33" t="str">
        <f t="shared" si="10"/>
        <v/>
      </c>
      <c r="P30" s="173" t="str">
        <f t="shared" si="11"/>
        <v/>
      </c>
      <c r="Q30" s="189" t="str">
        <f t="shared" si="12"/>
        <v/>
      </c>
      <c r="R30" s="4">
        <f t="shared" si="13"/>
        <v>0</v>
      </c>
    </row>
    <row r="31" spans="1:18" ht="13.8" thickBot="1" x14ac:dyDescent="0.3">
      <c r="B31" s="964">
        <v>2003</v>
      </c>
      <c r="C31" s="966">
        <v>3500</v>
      </c>
      <c r="D31" s="966">
        <v>5000</v>
      </c>
      <c r="E31" s="966">
        <v>4500</v>
      </c>
      <c r="F31" s="966">
        <v>2000</v>
      </c>
      <c r="J31" s="33">
        <f t="shared" si="6"/>
        <v>3.6989700043360187</v>
      </c>
      <c r="K31" s="33">
        <f t="shared" si="7"/>
        <v>3.6532125137753435</v>
      </c>
      <c r="L31" s="33">
        <f t="shared" si="8"/>
        <v>3.3010299956639813</v>
      </c>
      <c r="M31" s="33" t="str">
        <f t="shared" si="9"/>
        <v/>
      </c>
      <c r="N31" s="33" t="str">
        <f t="shared" si="10"/>
        <v/>
      </c>
      <c r="P31" s="173">
        <f t="shared" si="11"/>
        <v>7.9178125250950637E-2</v>
      </c>
      <c r="Q31" s="189">
        <f t="shared" si="12"/>
        <v>4.7413754084595257E-2</v>
      </c>
      <c r="R31" s="4">
        <f t="shared" si="13"/>
        <v>3</v>
      </c>
    </row>
    <row r="32" spans="1:18" ht="13.8" thickBot="1" x14ac:dyDescent="0.3">
      <c r="B32" s="965"/>
      <c r="C32" s="967"/>
      <c r="D32" s="967"/>
      <c r="E32" s="967"/>
      <c r="F32" s="967"/>
      <c r="J32" s="33" t="str">
        <f t="shared" si="6"/>
        <v/>
      </c>
      <c r="K32" s="33" t="str">
        <f t="shared" si="7"/>
        <v/>
      </c>
      <c r="L32" s="33" t="str">
        <f t="shared" si="8"/>
        <v/>
      </c>
      <c r="M32" s="33" t="str">
        <f t="shared" si="9"/>
        <v/>
      </c>
      <c r="N32" s="33" t="str">
        <f t="shared" si="10"/>
        <v/>
      </c>
      <c r="P32" s="173" t="str">
        <f t="shared" si="11"/>
        <v/>
      </c>
      <c r="Q32" s="189" t="str">
        <f t="shared" si="12"/>
        <v/>
      </c>
      <c r="R32" s="4">
        <f t="shared" si="13"/>
        <v>0</v>
      </c>
    </row>
    <row r="33" spans="1:18" ht="13.8" thickBot="1" x14ac:dyDescent="0.3">
      <c r="B33" s="964">
        <v>2004</v>
      </c>
      <c r="C33" s="966">
        <v>3000</v>
      </c>
      <c r="D33" s="966">
        <v>3500</v>
      </c>
      <c r="E33" s="966">
        <v>5000</v>
      </c>
      <c r="F33" s="966">
        <v>5300</v>
      </c>
      <c r="J33" s="33">
        <f t="shared" si="6"/>
        <v>3.5440680443502757</v>
      </c>
      <c r="K33" s="33">
        <f t="shared" si="7"/>
        <v>3.6989700043360187</v>
      </c>
      <c r="L33" s="33">
        <f t="shared" si="8"/>
        <v>3.7242758696007892</v>
      </c>
      <c r="M33" s="33" t="str">
        <f t="shared" si="9"/>
        <v/>
      </c>
      <c r="N33" s="33" t="str">
        <f t="shared" si="10"/>
        <v/>
      </c>
      <c r="P33" s="173">
        <f t="shared" si="11"/>
        <v>1.6237430140759804E-2</v>
      </c>
      <c r="Q33" s="189">
        <f t="shared" si="12"/>
        <v>9.5183107176238443E-3</v>
      </c>
      <c r="R33" s="4">
        <f t="shared" si="13"/>
        <v>3</v>
      </c>
    </row>
    <row r="34" spans="1:18" ht="13.8" thickBot="1" x14ac:dyDescent="0.3">
      <c r="B34" s="965"/>
      <c r="C34" s="967"/>
      <c r="D34" s="967"/>
      <c r="E34" s="967"/>
      <c r="F34" s="967"/>
      <c r="J34" s="33" t="str">
        <f t="shared" si="6"/>
        <v/>
      </c>
      <c r="K34" s="33" t="str">
        <f t="shared" si="7"/>
        <v/>
      </c>
      <c r="L34" s="33" t="str">
        <f t="shared" si="8"/>
        <v/>
      </c>
      <c r="M34" s="33" t="str">
        <f t="shared" si="9"/>
        <v/>
      </c>
      <c r="N34" s="33" t="str">
        <f t="shared" si="10"/>
        <v/>
      </c>
      <c r="P34" s="173" t="str">
        <f t="shared" si="11"/>
        <v/>
      </c>
      <c r="Q34" s="189" t="str">
        <f t="shared" si="12"/>
        <v/>
      </c>
      <c r="R34" s="4">
        <f t="shared" si="13"/>
        <v>0</v>
      </c>
    </row>
    <row r="35" spans="1:18" ht="13.8" thickBot="1" x14ac:dyDescent="0.3">
      <c r="B35" s="964">
        <v>2005</v>
      </c>
      <c r="C35" s="964" t="s">
        <v>77</v>
      </c>
      <c r="D35" s="964" t="s">
        <v>77</v>
      </c>
      <c r="E35" s="964" t="s">
        <v>77</v>
      </c>
      <c r="F35" s="964" t="s">
        <v>77</v>
      </c>
      <c r="J35" s="33" t="str">
        <f t="shared" si="6"/>
        <v/>
      </c>
      <c r="K35" s="33" t="str">
        <f t="shared" si="7"/>
        <v/>
      </c>
      <c r="L35" s="33" t="str">
        <f t="shared" si="8"/>
        <v/>
      </c>
      <c r="M35" s="33" t="str">
        <f t="shared" si="9"/>
        <v/>
      </c>
      <c r="N35" s="33" t="str">
        <f t="shared" si="10"/>
        <v/>
      </c>
      <c r="P35" s="173" t="str">
        <f t="shared" si="11"/>
        <v/>
      </c>
      <c r="Q35" s="189" t="str">
        <f t="shared" si="12"/>
        <v/>
      </c>
      <c r="R35" s="4">
        <f t="shared" si="13"/>
        <v>0</v>
      </c>
    </row>
    <row r="36" spans="1:18" ht="13.8" thickBot="1" x14ac:dyDescent="0.3">
      <c r="B36" s="965"/>
      <c r="C36" s="965"/>
      <c r="D36" s="965"/>
      <c r="E36" s="965"/>
      <c r="F36" s="965"/>
      <c r="J36" s="33" t="str">
        <f t="shared" si="6"/>
        <v/>
      </c>
      <c r="K36" s="33" t="str">
        <f t="shared" si="7"/>
        <v/>
      </c>
      <c r="L36" s="33" t="str">
        <f t="shared" si="8"/>
        <v/>
      </c>
      <c r="M36" s="33" t="str">
        <f t="shared" si="9"/>
        <v/>
      </c>
      <c r="N36" s="33" t="str">
        <f t="shared" si="10"/>
        <v/>
      </c>
      <c r="P36" s="173" t="str">
        <f t="shared" si="11"/>
        <v/>
      </c>
      <c r="Q36" s="189" t="str">
        <f t="shared" si="12"/>
        <v/>
      </c>
      <c r="R36" s="4">
        <f t="shared" si="13"/>
        <v>0</v>
      </c>
    </row>
    <row r="37" spans="1:18" ht="13.8" thickBot="1" x14ac:dyDescent="0.3">
      <c r="B37" s="964">
        <v>2006</v>
      </c>
      <c r="C37" s="964">
        <v>600</v>
      </c>
      <c r="D37" s="149">
        <v>872</v>
      </c>
      <c r="E37" s="149">
        <v>718</v>
      </c>
      <c r="F37" s="149">
        <v>836</v>
      </c>
      <c r="J37" s="33">
        <f t="shared" si="6"/>
        <v>2.9405164849325671</v>
      </c>
      <c r="K37" s="33">
        <f t="shared" si="7"/>
        <v>2.8561244442423002</v>
      </c>
      <c r="L37" s="33">
        <f t="shared" si="8"/>
        <v>2.9222062774390163</v>
      </c>
      <c r="M37" s="33" t="str">
        <f t="shared" si="9"/>
        <v/>
      </c>
      <c r="N37" s="33" t="str">
        <f t="shared" si="10"/>
        <v/>
      </c>
      <c r="P37" s="173">
        <f t="shared" si="11"/>
        <v>3.5610082659338366E-3</v>
      </c>
      <c r="Q37" s="189">
        <f t="shared" si="12"/>
        <v>1.9706814848271955E-3</v>
      </c>
      <c r="R37" s="4">
        <f t="shared" si="13"/>
        <v>3</v>
      </c>
    </row>
    <row r="38" spans="1:18" ht="13.8" thickBot="1" x14ac:dyDescent="0.3">
      <c r="B38" s="965"/>
      <c r="C38" s="965"/>
      <c r="D38" s="148">
        <v>545</v>
      </c>
      <c r="E38" s="148">
        <v>581</v>
      </c>
      <c r="F38" s="148">
        <v>627</v>
      </c>
      <c r="J38" s="33">
        <f t="shared" si="6"/>
        <v>2.7363965022766426</v>
      </c>
      <c r="K38" s="33">
        <f t="shared" si="7"/>
        <v>2.7641761323903307</v>
      </c>
      <c r="L38" s="33">
        <f t="shared" si="8"/>
        <v>2.7972675408307164</v>
      </c>
      <c r="M38" s="33" t="str">
        <f t="shared" si="9"/>
        <v/>
      </c>
      <c r="N38" s="33" t="str">
        <f t="shared" si="10"/>
        <v/>
      </c>
      <c r="P38" s="173">
        <f t="shared" si="11"/>
        <v>1.8526416673257714E-3</v>
      </c>
      <c r="Q38" s="189">
        <f t="shared" si="12"/>
        <v>9.2867208274555017E-4</v>
      </c>
      <c r="R38" s="4">
        <f t="shared" si="13"/>
        <v>3</v>
      </c>
    </row>
    <row r="39" spans="1:18" x14ac:dyDescent="0.25">
      <c r="B39" s="146">
        <v>2007</v>
      </c>
      <c r="C39" s="148">
        <v>600</v>
      </c>
      <c r="D39" s="148">
        <v>760</v>
      </c>
      <c r="E39" s="154"/>
      <c r="F39" s="148">
        <v>590</v>
      </c>
      <c r="J39" s="33">
        <f t="shared" si="6"/>
        <v>2.8808135922807914</v>
      </c>
      <c r="K39" s="33" t="str">
        <f t="shared" si="7"/>
        <v/>
      </c>
      <c r="L39" s="33">
        <f t="shared" si="8"/>
        <v>2.7708520116421442</v>
      </c>
      <c r="M39" s="33" t="str">
        <f t="shared" si="9"/>
        <v/>
      </c>
      <c r="N39" s="33" t="str">
        <f t="shared" si="10"/>
        <v/>
      </c>
      <c r="P39" s="173">
        <f t="shared" si="11"/>
        <v>6.0457746082748483E-3</v>
      </c>
      <c r="Q39" s="189">
        <f t="shared" si="12"/>
        <v>6.0457746082748492E-3</v>
      </c>
      <c r="R39" s="4">
        <f t="shared" si="13"/>
        <v>2</v>
      </c>
    </row>
    <row r="41" spans="1:18" s="2" customFormat="1" ht="15.6" x14ac:dyDescent="0.25">
      <c r="A41" s="5" t="s">
        <v>24</v>
      </c>
      <c r="B41" s="5"/>
      <c r="C41" s="940" t="s">
        <v>84</v>
      </c>
      <c r="D41" s="940"/>
      <c r="E41" s="940"/>
      <c r="F41" s="940"/>
      <c r="G41" s="940"/>
      <c r="H41" s="940"/>
      <c r="I41" s="6"/>
      <c r="O41" s="14"/>
    </row>
    <row r="42" spans="1:18" s="4" customFormat="1" ht="15.6" x14ac:dyDescent="0.25">
      <c r="A42" s="11"/>
      <c r="B42" s="11"/>
      <c r="C42" s="12"/>
      <c r="D42" s="12"/>
      <c r="E42" s="12"/>
      <c r="F42" s="12"/>
      <c r="G42" s="12"/>
      <c r="H42" s="12"/>
      <c r="I42" s="11"/>
      <c r="O42" s="15"/>
    </row>
    <row r="43" spans="1:18" s="4" customFormat="1" ht="15.6" x14ac:dyDescent="0.25">
      <c r="A43" s="2" t="s">
        <v>1</v>
      </c>
      <c r="B43" s="10"/>
      <c r="C43" s="12"/>
      <c r="D43" s="12"/>
      <c r="E43" s="12"/>
      <c r="F43" s="12"/>
      <c r="G43" s="12"/>
      <c r="H43" s="12"/>
      <c r="I43" s="11"/>
      <c r="O43" s="15"/>
    </row>
    <row r="44" spans="1:18" s="2" customFormat="1" x14ac:dyDescent="0.25">
      <c r="C44" s="885" t="s">
        <v>55</v>
      </c>
      <c r="D44" s="886"/>
      <c r="E44" s="886"/>
      <c r="F44" s="886"/>
      <c r="G44" s="886"/>
      <c r="H44" s="886"/>
      <c r="J44" s="885" t="s">
        <v>12</v>
      </c>
      <c r="K44" s="887"/>
      <c r="L44" s="887"/>
      <c r="M44" s="887"/>
      <c r="N44" s="887"/>
      <c r="O44" s="14"/>
    </row>
    <row r="45" spans="1:18" s="2" customFormat="1" ht="13.8" thickBot="1" x14ac:dyDescent="0.3">
      <c r="A45" s="23" t="s">
        <v>11</v>
      </c>
      <c r="B45" s="24" t="s">
        <v>5</v>
      </c>
      <c r="C45" s="20" t="s">
        <v>2</v>
      </c>
      <c r="D45" s="17">
        <v>1</v>
      </c>
      <c r="E45" s="17">
        <v>2</v>
      </c>
      <c r="F45" s="17">
        <v>3</v>
      </c>
      <c r="G45" s="16">
        <v>4</v>
      </c>
      <c r="H45" s="16">
        <v>5</v>
      </c>
      <c r="I45" s="7"/>
      <c r="J45" s="25">
        <v>1</v>
      </c>
      <c r="K45" s="20">
        <v>2</v>
      </c>
      <c r="L45" s="20">
        <v>3</v>
      </c>
      <c r="M45" s="21">
        <v>4</v>
      </c>
      <c r="N45" s="22">
        <v>5</v>
      </c>
      <c r="O45" s="14"/>
    </row>
    <row r="46" spans="1:18" s="2" customFormat="1" ht="13.8" thickBot="1" x14ac:dyDescent="0.3">
      <c r="A46" s="26">
        <v>1</v>
      </c>
      <c r="B46" s="27">
        <v>2000</v>
      </c>
      <c r="C46" s="27">
        <v>805</v>
      </c>
      <c r="D46" s="27">
        <v>1300</v>
      </c>
      <c r="E46" s="27">
        <v>1200</v>
      </c>
      <c r="F46" s="27">
        <v>1000</v>
      </c>
      <c r="G46" s="27">
        <v>1100</v>
      </c>
      <c r="H46" s="27"/>
      <c r="I46" s="9"/>
      <c r="J46" s="33">
        <f t="shared" ref="J46:J55" si="14">IF(D46="","",IF(D46="&lt; 10","",IF(D46="&lt;10","",IF(D46="&lt; 100","",IF(D46="&lt;100","",LOG(D46))))))</f>
        <v>3.1139433523068369</v>
      </c>
      <c r="K46" s="33">
        <f t="shared" ref="K46:K55" si="15">IF(E46="","",IF(E46="&lt; 10","",IF(E46="&lt;10","",IF(E46="&lt; 100","",IF(E46="&lt;100","",LOG(E46))))))</f>
        <v>3.0791812460476247</v>
      </c>
      <c r="L46" s="33">
        <f t="shared" ref="L46:L55" si="16">IF(F46="","",IF(F46="&lt; 10","",IF(F46="&lt;10","",IF(F46="&lt; 100","",IF(F46="&lt;100","",LOG(F46))))))</f>
        <v>3</v>
      </c>
      <c r="M46" s="33">
        <f t="shared" ref="M46:M55" si="17">IF(G46="","",IF(G46="&lt; 10","",IF(G46="&lt;10","",IF(G46="&lt; 100","",IF(G46="&lt;100","",LOG(G46))))))</f>
        <v>3.0413926851582249</v>
      </c>
      <c r="N46" s="33" t="str">
        <f t="shared" ref="N46:N55" si="18">IF(H46="","",IF(H46="&lt; 10","",IF(H46="&lt;10","",IF(H46="&lt; 100","",IF(H46="&lt;100","",LOG(H46))))))</f>
        <v/>
      </c>
      <c r="O46" s="14"/>
      <c r="P46" s="173">
        <f t="shared" ref="P46:P55" si="19">IF(COUNT(J46:N46)&lt;2,"",(MAX(J46:N46)-MIN(J46:N46))^2/2)</f>
        <v>6.4915437674599816E-3</v>
      </c>
      <c r="Q46" s="189">
        <f t="shared" ref="Q46:Q55" si="20">IF(COUNT(J46:N46)&lt;2,"",VAR(J46:N46))</f>
        <v>2.4055075262133085E-3</v>
      </c>
      <c r="R46" s="4">
        <f t="shared" ref="R46:R55" si="21">COUNT(J46:O46)</f>
        <v>4</v>
      </c>
    </row>
    <row r="47" spans="1:18" s="2" customFormat="1" ht="13.8" thickBot="1" x14ac:dyDescent="0.3">
      <c r="A47" s="18">
        <v>2</v>
      </c>
      <c r="B47" s="19">
        <v>2000</v>
      </c>
      <c r="C47" s="19">
        <v>4900</v>
      </c>
      <c r="D47" s="19">
        <v>9300</v>
      </c>
      <c r="E47" s="19">
        <v>6000</v>
      </c>
      <c r="F47" s="19">
        <v>6600</v>
      </c>
      <c r="G47" s="19"/>
      <c r="H47" s="19"/>
      <c r="I47" s="9"/>
      <c r="J47" s="33">
        <f t="shared" si="14"/>
        <v>3.9684829485539352</v>
      </c>
      <c r="K47" s="33">
        <f t="shared" si="15"/>
        <v>3.7781512503836434</v>
      </c>
      <c r="L47" s="33">
        <f t="shared" si="16"/>
        <v>3.8195439355418688</v>
      </c>
      <c r="M47" s="33" t="str">
        <f t="shared" si="17"/>
        <v/>
      </c>
      <c r="N47" s="33" t="str">
        <f t="shared" si="18"/>
        <v/>
      </c>
      <c r="O47" s="14"/>
      <c r="P47" s="173">
        <f t="shared" si="19"/>
        <v>1.8113077664193535E-2</v>
      </c>
      <c r="Q47" s="189">
        <f t="shared" si="20"/>
        <v>1.0020389885000591E-2</v>
      </c>
      <c r="R47" s="4">
        <f t="shared" si="21"/>
        <v>3</v>
      </c>
    </row>
    <row r="48" spans="1:18" s="2" customFormat="1" ht="13.8" thickBot="1" x14ac:dyDescent="0.3">
      <c r="A48" s="18">
        <v>3</v>
      </c>
      <c r="B48" s="19">
        <v>2001</v>
      </c>
      <c r="C48" s="19">
        <v>83000</v>
      </c>
      <c r="D48" s="19">
        <v>10000</v>
      </c>
      <c r="E48" s="19">
        <v>12000</v>
      </c>
      <c r="F48" s="19"/>
      <c r="G48" s="19"/>
      <c r="H48" s="19"/>
      <c r="I48" s="9"/>
      <c r="J48" s="33">
        <f t="shared" si="14"/>
        <v>4</v>
      </c>
      <c r="K48" s="33">
        <f t="shared" si="15"/>
        <v>4.0791812460476251</v>
      </c>
      <c r="L48" s="33" t="str">
        <f t="shared" si="16"/>
        <v/>
      </c>
      <c r="M48" s="33" t="str">
        <f t="shared" si="17"/>
        <v/>
      </c>
      <c r="N48" s="33" t="str">
        <f t="shared" si="18"/>
        <v/>
      </c>
      <c r="O48" s="14"/>
      <c r="P48" s="173">
        <f t="shared" si="19"/>
        <v>3.1348348628272736E-3</v>
      </c>
      <c r="Q48" s="189">
        <f t="shared" si="20"/>
        <v>3.1348348628272736E-3</v>
      </c>
      <c r="R48" s="4">
        <f t="shared" si="21"/>
        <v>2</v>
      </c>
    </row>
    <row r="49" spans="1:18" s="2" customFormat="1" ht="13.8" thickBot="1" x14ac:dyDescent="0.3">
      <c r="A49" s="18">
        <v>4</v>
      </c>
      <c r="B49" s="19">
        <v>2003</v>
      </c>
      <c r="C49" s="19">
        <v>3500</v>
      </c>
      <c r="D49" s="19">
        <v>4300</v>
      </c>
      <c r="E49" s="19">
        <v>7100</v>
      </c>
      <c r="F49" s="19">
        <v>4600</v>
      </c>
      <c r="G49" s="19">
        <v>4200</v>
      </c>
      <c r="H49" s="19"/>
      <c r="I49" s="9"/>
      <c r="J49" s="33">
        <f t="shared" si="14"/>
        <v>3.6334684555795866</v>
      </c>
      <c r="K49" s="33">
        <f t="shared" si="15"/>
        <v>3.8512583487190755</v>
      </c>
      <c r="L49" s="33">
        <f t="shared" si="16"/>
        <v>3.6627578316815739</v>
      </c>
      <c r="M49" s="33">
        <f t="shared" si="17"/>
        <v>3.6232492903979003</v>
      </c>
      <c r="N49" s="33" t="str">
        <f t="shared" si="18"/>
        <v/>
      </c>
      <c r="O49" s="14"/>
      <c r="P49" s="173">
        <f t="shared" si="19"/>
        <v>2.5994065338254522E-2</v>
      </c>
      <c r="Q49" s="189">
        <f t="shared" si="20"/>
        <v>1.1456353073120202E-2</v>
      </c>
      <c r="R49" s="4">
        <f t="shared" si="21"/>
        <v>4</v>
      </c>
    </row>
    <row r="50" spans="1:18" s="2" customFormat="1" ht="13.8" thickBot="1" x14ac:dyDescent="0.3">
      <c r="A50" s="18">
        <v>5</v>
      </c>
      <c r="B50" s="19">
        <v>2004</v>
      </c>
      <c r="C50" s="19">
        <v>3000</v>
      </c>
      <c r="D50" s="19">
        <v>4900</v>
      </c>
      <c r="E50" s="19">
        <v>7600</v>
      </c>
      <c r="F50" s="19">
        <v>5000</v>
      </c>
      <c r="G50" s="19"/>
      <c r="H50" s="19"/>
      <c r="I50" s="9"/>
      <c r="J50" s="33">
        <f t="shared" si="14"/>
        <v>3.6901960800285138</v>
      </c>
      <c r="K50" s="33">
        <f t="shared" si="15"/>
        <v>3.8808135922807914</v>
      </c>
      <c r="L50" s="33">
        <f t="shared" si="16"/>
        <v>3.6989700043360187</v>
      </c>
      <c r="M50" s="33" t="str">
        <f t="shared" si="17"/>
        <v/>
      </c>
      <c r="N50" s="33" t="str">
        <f t="shared" si="18"/>
        <v/>
      </c>
      <c r="O50" s="14"/>
      <c r="P50" s="173">
        <f t="shared" si="19"/>
        <v>1.8167517988623587E-2</v>
      </c>
      <c r="Q50" s="189">
        <f t="shared" si="20"/>
        <v>1.1579851366938209E-2</v>
      </c>
      <c r="R50" s="4">
        <f t="shared" si="21"/>
        <v>3</v>
      </c>
    </row>
    <row r="51" spans="1:18" s="2" customFormat="1" ht="13.8" thickBot="1" x14ac:dyDescent="0.3">
      <c r="A51" s="18">
        <v>6</v>
      </c>
      <c r="B51" s="19"/>
      <c r="C51" s="19"/>
      <c r="D51" s="19">
        <v>5000</v>
      </c>
      <c r="E51" s="19">
        <v>6700</v>
      </c>
      <c r="F51" s="19">
        <v>5700</v>
      </c>
      <c r="G51" s="19"/>
      <c r="H51" s="19"/>
      <c r="I51" s="9"/>
      <c r="J51" s="33">
        <f t="shared" si="14"/>
        <v>3.6989700043360187</v>
      </c>
      <c r="K51" s="33">
        <f t="shared" si="15"/>
        <v>3.8260748027008264</v>
      </c>
      <c r="L51" s="33">
        <f t="shared" si="16"/>
        <v>3.7558748556724915</v>
      </c>
      <c r="M51" s="33" t="str">
        <f t="shared" si="17"/>
        <v/>
      </c>
      <c r="N51" s="33" t="str">
        <f t="shared" si="18"/>
        <v/>
      </c>
      <c r="O51" s="14"/>
      <c r="P51" s="173">
        <f t="shared" si="19"/>
        <v>8.0778148836792123E-3</v>
      </c>
      <c r="Q51" s="189">
        <f t="shared" si="20"/>
        <v>4.05363740596092E-3</v>
      </c>
      <c r="R51" s="4">
        <f t="shared" si="21"/>
        <v>3</v>
      </c>
    </row>
    <row r="52" spans="1:18" s="2" customFormat="1" ht="13.8" thickBot="1" x14ac:dyDescent="0.3">
      <c r="A52" s="18">
        <v>7</v>
      </c>
      <c r="B52" s="19">
        <v>2006</v>
      </c>
      <c r="C52" s="19">
        <v>600</v>
      </c>
      <c r="D52" s="19">
        <v>800</v>
      </c>
      <c r="E52" s="19">
        <v>700</v>
      </c>
      <c r="F52" s="19">
        <v>600</v>
      </c>
      <c r="G52" s="19">
        <v>460</v>
      </c>
      <c r="H52" s="19"/>
      <c r="I52" s="9"/>
      <c r="J52" s="33">
        <f t="shared" si="14"/>
        <v>2.9030899869919438</v>
      </c>
      <c r="K52" s="33">
        <f t="shared" si="15"/>
        <v>2.8450980400142569</v>
      </c>
      <c r="L52" s="33">
        <f t="shared" si="16"/>
        <v>2.7781512503836434</v>
      </c>
      <c r="M52" s="33">
        <f t="shared" si="17"/>
        <v>2.6627578316815739</v>
      </c>
      <c r="N52" s="33" t="str">
        <f t="shared" si="18"/>
        <v/>
      </c>
      <c r="O52" s="14"/>
      <c r="P52" s="173">
        <f t="shared" si="19"/>
        <v>2.8879772438063878E-2</v>
      </c>
      <c r="Q52" s="189">
        <f t="shared" si="20"/>
        <v>1.0648146999339322E-2</v>
      </c>
      <c r="R52" s="4">
        <f t="shared" si="21"/>
        <v>4</v>
      </c>
    </row>
    <row r="53" spans="1:18" s="2" customFormat="1" ht="13.8" thickBot="1" x14ac:dyDescent="0.3">
      <c r="A53" s="18">
        <v>8</v>
      </c>
      <c r="B53" s="19">
        <v>2007</v>
      </c>
      <c r="C53" s="19">
        <v>600</v>
      </c>
      <c r="D53" s="19">
        <v>200</v>
      </c>
      <c r="E53" s="19">
        <v>300</v>
      </c>
      <c r="F53" s="19">
        <v>820</v>
      </c>
      <c r="G53" s="19">
        <v>730</v>
      </c>
      <c r="H53" s="19"/>
      <c r="I53" s="9"/>
      <c r="J53" s="33">
        <f t="shared" si="14"/>
        <v>2.3010299956639813</v>
      </c>
      <c r="K53" s="33">
        <f t="shared" si="15"/>
        <v>2.4771212547196626</v>
      </c>
      <c r="L53" s="33">
        <f t="shared" si="16"/>
        <v>2.9138138523837167</v>
      </c>
      <c r="M53" s="33">
        <f t="shared" si="17"/>
        <v>2.8633228601204559</v>
      </c>
      <c r="N53" s="33" t="str">
        <f t="shared" si="18"/>
        <v/>
      </c>
      <c r="O53" s="14"/>
      <c r="P53" s="173">
        <f t="shared" si="19"/>
        <v>0.18775202752815665</v>
      </c>
      <c r="Q53" s="189">
        <f t="shared" si="20"/>
        <v>8.8757241429937808E-2</v>
      </c>
      <c r="R53" s="4">
        <f t="shared" si="21"/>
        <v>4</v>
      </c>
    </row>
    <row r="54" spans="1:18" s="2" customFormat="1" ht="13.8" thickBot="1" x14ac:dyDescent="0.3">
      <c r="A54" s="18">
        <v>9</v>
      </c>
      <c r="B54" s="19"/>
      <c r="C54" s="19"/>
      <c r="D54" s="19"/>
      <c r="E54" s="19"/>
      <c r="F54" s="19"/>
      <c r="G54" s="19"/>
      <c r="H54" s="19"/>
      <c r="I54" s="9"/>
      <c r="J54" s="33" t="str">
        <f t="shared" si="14"/>
        <v/>
      </c>
      <c r="K54" s="33" t="str">
        <f t="shared" si="15"/>
        <v/>
      </c>
      <c r="L54" s="33" t="str">
        <f t="shared" si="16"/>
        <v/>
      </c>
      <c r="M54" s="33" t="str">
        <f t="shared" si="17"/>
        <v/>
      </c>
      <c r="N54" s="33" t="str">
        <f t="shared" si="18"/>
        <v/>
      </c>
      <c r="O54" s="14"/>
      <c r="P54" s="173" t="str">
        <f t="shared" si="19"/>
        <v/>
      </c>
      <c r="Q54" s="189" t="str">
        <f t="shared" si="20"/>
        <v/>
      </c>
      <c r="R54" s="4">
        <f t="shared" si="21"/>
        <v>0</v>
      </c>
    </row>
    <row r="55" spans="1:18" s="2" customFormat="1" x14ac:dyDescent="0.25">
      <c r="A55" s="18">
        <v>10</v>
      </c>
      <c r="B55" s="19"/>
      <c r="C55" s="19"/>
      <c r="D55" s="19"/>
      <c r="E55" s="19"/>
      <c r="F55" s="19"/>
      <c r="G55" s="19"/>
      <c r="H55" s="19"/>
      <c r="I55" s="9"/>
      <c r="J55" s="33" t="str">
        <f t="shared" si="14"/>
        <v/>
      </c>
      <c r="K55" s="33" t="str">
        <f t="shared" si="15"/>
        <v/>
      </c>
      <c r="L55" s="33" t="str">
        <f t="shared" si="16"/>
        <v/>
      </c>
      <c r="M55" s="33" t="str">
        <f t="shared" si="17"/>
        <v/>
      </c>
      <c r="N55" s="33" t="str">
        <f t="shared" si="18"/>
        <v/>
      </c>
      <c r="O55" s="14"/>
      <c r="P55" s="173" t="str">
        <f t="shared" si="19"/>
        <v/>
      </c>
      <c r="Q55" s="189" t="str">
        <f t="shared" si="20"/>
        <v/>
      </c>
      <c r="R55" s="4">
        <f t="shared" si="21"/>
        <v>0</v>
      </c>
    </row>
    <row r="58" spans="1:18" s="2" customFormat="1" ht="15.6" x14ac:dyDescent="0.25">
      <c r="A58" s="5" t="s">
        <v>24</v>
      </c>
      <c r="B58" s="5"/>
      <c r="C58" s="940" t="s">
        <v>86</v>
      </c>
      <c r="D58" s="940"/>
      <c r="E58" s="940"/>
      <c r="F58" s="940"/>
      <c r="G58" s="940"/>
      <c r="H58" s="940"/>
      <c r="I58" s="6"/>
      <c r="O58" s="14"/>
    </row>
    <row r="59" spans="1:18" s="4" customFormat="1" ht="15.6" x14ac:dyDescent="0.25">
      <c r="A59" s="11"/>
      <c r="B59" s="11"/>
      <c r="C59" s="12"/>
      <c r="D59" s="12"/>
      <c r="E59" s="12"/>
      <c r="F59" s="12"/>
      <c r="G59" s="12"/>
      <c r="H59" s="12"/>
      <c r="I59" s="11"/>
      <c r="O59" s="15"/>
    </row>
    <row r="60" spans="1:18" s="4" customFormat="1" ht="15.6" x14ac:dyDescent="0.25">
      <c r="A60" s="2" t="s">
        <v>1</v>
      </c>
      <c r="B60" s="10"/>
      <c r="C60" s="12"/>
      <c r="D60" s="12"/>
      <c r="E60" s="12"/>
      <c r="F60" s="12"/>
      <c r="G60" s="12"/>
      <c r="H60" s="12"/>
      <c r="I60" s="11"/>
      <c r="O60" s="15"/>
    </row>
    <row r="61" spans="1:18" s="2" customFormat="1" ht="13.8" thickBot="1" x14ac:dyDescent="0.3">
      <c r="C61" s="885" t="s">
        <v>55</v>
      </c>
      <c r="D61" s="886"/>
      <c r="E61" s="886"/>
      <c r="F61" s="886"/>
      <c r="G61" s="886"/>
      <c r="H61" s="886"/>
      <c r="J61" s="885" t="s">
        <v>12</v>
      </c>
      <c r="K61" s="887"/>
      <c r="L61" s="887"/>
      <c r="M61" s="887"/>
      <c r="N61" s="887"/>
      <c r="O61" s="14"/>
    </row>
    <row r="62" spans="1:18" s="139" customFormat="1" ht="13.8" thickBot="1" x14ac:dyDescent="0.3">
      <c r="B62" s="171">
        <v>2002</v>
      </c>
      <c r="C62" s="172">
        <v>15000</v>
      </c>
      <c r="D62" s="172">
        <v>18000</v>
      </c>
      <c r="E62" s="172">
        <v>18000</v>
      </c>
      <c r="F62" s="172">
        <v>25000</v>
      </c>
      <c r="J62" s="33">
        <f t="shared" ref="J62:J73" si="22">IF(D62="","",IF(D62="&lt; 10","",IF(D62="&lt;10","",IF(D62="&lt; 100","",IF(D62="&lt;100","",LOG(D62))))))</f>
        <v>4.2552725051033065</v>
      </c>
      <c r="K62" s="33">
        <f t="shared" ref="K62:K73" si="23">IF(E62="","",IF(E62="&lt; 10","",IF(E62="&lt;10","",IF(E62="&lt; 100","",IF(E62="&lt;100","",LOG(E62))))))</f>
        <v>4.2552725051033065</v>
      </c>
      <c r="L62" s="33">
        <f t="shared" ref="L62:L73" si="24">IF(F62="","",IF(F62="&lt; 10","",IF(F62="&lt;10","",IF(F62="&lt; 100","",IF(F62="&lt;100","",LOG(F62))))))</f>
        <v>4.3979400086720375</v>
      </c>
      <c r="M62" s="33" t="str">
        <f t="shared" ref="M62:M73" si="25">IF(G62="","",IF(G62="&lt; 10","",IF(G62="&lt;10","",IF(G62="&lt; 100","",IF(G62="&lt;100","",LOG(G62))))))</f>
        <v/>
      </c>
      <c r="N62" s="33" t="str">
        <f t="shared" ref="N62:N73" si="26">IF(H62="","",IF(H62="&lt; 10","",IF(H62="&lt;10","",IF(H62="&lt; 100","",IF(H62="&lt;100","",LOG(H62))))))</f>
        <v/>
      </c>
      <c r="P62" s="173">
        <f>IF(COUNT(J62:N62)&lt;2,"",(MAX(J62:N62)-MIN(J62:N62))^2/2)</f>
        <v>1.0177008287266941E-2</v>
      </c>
      <c r="Q62" s="189">
        <f>IF(COUNT(J62:N62)&lt;2,"",VAR(J62:N62))</f>
        <v>6.7846721915112949E-3</v>
      </c>
      <c r="R62" s="4">
        <f t="shared" ref="R62:R73" si="27">COUNT(J62:O62)</f>
        <v>3</v>
      </c>
    </row>
    <row r="63" spans="1:18" ht="13.8" thickBot="1" x14ac:dyDescent="0.3">
      <c r="B63" s="167">
        <v>2003</v>
      </c>
      <c r="C63" s="950">
        <v>100</v>
      </c>
      <c r="D63" s="168">
        <v>200</v>
      </c>
      <c r="E63" s="168">
        <v>240</v>
      </c>
      <c r="F63" s="168">
        <v>150</v>
      </c>
      <c r="J63" s="33">
        <f t="shared" si="22"/>
        <v>2.3010299956639813</v>
      </c>
      <c r="K63" s="33">
        <f t="shared" si="23"/>
        <v>2.3802112417116059</v>
      </c>
      <c r="L63" s="33">
        <f t="shared" si="24"/>
        <v>2.1760912590556813</v>
      </c>
      <c r="M63" s="33" t="str">
        <f t="shared" si="25"/>
        <v/>
      </c>
      <c r="N63" s="33" t="str">
        <f t="shared" si="26"/>
        <v/>
      </c>
      <c r="P63" s="173">
        <f>IF(COUNT(J63:N64)&lt;2,"",(MAX(J63:N64)-MIN(J63:N64))^2/2)</f>
        <v>3.5449294464035143E-2</v>
      </c>
      <c r="Q63" s="189">
        <f>IF(COUNT(J63:N64)&lt;2,"",VAR(J63:N64))</f>
        <v>8.7066919440461805E-3</v>
      </c>
      <c r="R63" s="4">
        <f t="shared" si="27"/>
        <v>3</v>
      </c>
    </row>
    <row r="64" spans="1:18" ht="13.8" thickBot="1" x14ac:dyDescent="0.3">
      <c r="B64" s="167">
        <v>2003</v>
      </c>
      <c r="C64" s="951"/>
      <c r="D64" s="168">
        <v>180</v>
      </c>
      <c r="E64" s="168">
        <v>130</v>
      </c>
      <c r="F64" s="168">
        <v>180</v>
      </c>
      <c r="J64" s="33">
        <f t="shared" si="22"/>
        <v>2.255272505103306</v>
      </c>
      <c r="K64" s="33">
        <f t="shared" si="23"/>
        <v>2.1139433523068369</v>
      </c>
      <c r="L64" s="33">
        <f t="shared" si="24"/>
        <v>2.255272505103306</v>
      </c>
      <c r="M64" s="33" t="str">
        <f t="shared" si="25"/>
        <v/>
      </c>
      <c r="N64" s="33" t="str">
        <f t="shared" si="26"/>
        <v/>
      </c>
      <c r="P64" s="173"/>
      <c r="Q64" s="189"/>
      <c r="R64" s="4">
        <f t="shared" si="27"/>
        <v>3</v>
      </c>
    </row>
    <row r="65" spans="2:18" ht="13.8" thickBot="1" x14ac:dyDescent="0.3">
      <c r="B65" s="167">
        <v>2003</v>
      </c>
      <c r="C65" s="168">
        <v>3500</v>
      </c>
      <c r="D65" s="168">
        <v>8600</v>
      </c>
      <c r="E65" s="168">
        <v>8500</v>
      </c>
      <c r="F65" s="168">
        <v>10200</v>
      </c>
      <c r="J65" s="33">
        <f t="shared" si="22"/>
        <v>3.9344984512435679</v>
      </c>
      <c r="K65" s="33">
        <f t="shared" si="23"/>
        <v>3.9294189257142929</v>
      </c>
      <c r="L65" s="33">
        <f t="shared" si="24"/>
        <v>4.008600171761918</v>
      </c>
      <c r="M65" s="33" t="str">
        <f t="shared" si="25"/>
        <v/>
      </c>
      <c r="N65" s="33" t="str">
        <f t="shared" si="26"/>
        <v/>
      </c>
      <c r="P65" s="173">
        <f>IF(COUNT(J65:N65)&lt;2,"",(MAX(J65:N65)-MIN(J65:N65))^2/2)</f>
        <v>3.1348348628272736E-3</v>
      </c>
      <c r="Q65" s="189">
        <f>IF(COUNT(J65:N65)&lt;2,"",VAR(J65:N65))</f>
        <v>1.964422714839461E-3</v>
      </c>
      <c r="R65" s="4">
        <f t="shared" si="27"/>
        <v>3</v>
      </c>
    </row>
    <row r="66" spans="2:18" ht="13.8" thickBot="1" x14ac:dyDescent="0.3">
      <c r="B66" s="167">
        <v>2003</v>
      </c>
      <c r="C66" s="950">
        <v>695</v>
      </c>
      <c r="D66" s="168">
        <v>500</v>
      </c>
      <c r="E66" s="168">
        <v>780</v>
      </c>
      <c r="F66" s="168">
        <v>600</v>
      </c>
      <c r="J66" s="33">
        <f t="shared" si="22"/>
        <v>2.6989700043360187</v>
      </c>
      <c r="K66" s="33">
        <f t="shared" si="23"/>
        <v>2.8920946026904804</v>
      </c>
      <c r="L66" s="33">
        <f t="shared" si="24"/>
        <v>2.7781512503836434</v>
      </c>
      <c r="M66" s="33" t="str">
        <f t="shared" si="25"/>
        <v/>
      </c>
      <c r="N66" s="33" t="str">
        <f t="shared" si="26"/>
        <v/>
      </c>
      <c r="P66" s="173">
        <f>IF(COUNT(J66:N67)&lt;2,"",(MAX(J66:N67)-MIN(J66:N67))^2/2)</f>
        <v>2.8532326202229674E-2</v>
      </c>
      <c r="Q66" s="189">
        <f>IF(COUNT(J66:N67)&lt;2,"",VAR(J66:N67))</f>
        <v>7.8642038327273837E-3</v>
      </c>
      <c r="R66" s="4">
        <f t="shared" si="27"/>
        <v>3</v>
      </c>
    </row>
    <row r="67" spans="2:18" ht="13.8" thickBot="1" x14ac:dyDescent="0.3">
      <c r="B67" s="167">
        <v>2003</v>
      </c>
      <c r="C67" s="951"/>
      <c r="D67" s="168">
        <v>700</v>
      </c>
      <c r="E67" s="168">
        <v>580</v>
      </c>
      <c r="F67" s="168">
        <v>450</v>
      </c>
      <c r="J67" s="33">
        <f t="shared" si="22"/>
        <v>2.8450980400142569</v>
      </c>
      <c r="K67" s="33">
        <f t="shared" si="23"/>
        <v>2.7634279935629373</v>
      </c>
      <c r="L67" s="33">
        <f t="shared" si="24"/>
        <v>2.6532125137753435</v>
      </c>
      <c r="M67" s="33" t="str">
        <f t="shared" si="25"/>
        <v/>
      </c>
      <c r="N67" s="33" t="str">
        <f t="shared" si="26"/>
        <v/>
      </c>
      <c r="P67" s="173"/>
      <c r="Q67" s="189"/>
      <c r="R67" s="4">
        <f t="shared" si="27"/>
        <v>3</v>
      </c>
    </row>
    <row r="68" spans="2:18" ht="13.8" thickBot="1" x14ac:dyDescent="0.3">
      <c r="B68" s="167">
        <v>2003</v>
      </c>
      <c r="C68" s="950">
        <v>5700</v>
      </c>
      <c r="D68" s="168">
        <v>3500</v>
      </c>
      <c r="E68" s="168">
        <v>6600</v>
      </c>
      <c r="F68" s="168">
        <v>5800</v>
      </c>
      <c r="J68" s="33">
        <f t="shared" si="22"/>
        <v>3.5440680443502757</v>
      </c>
      <c r="K68" s="33">
        <f t="shared" si="23"/>
        <v>3.8195439355418688</v>
      </c>
      <c r="L68" s="33">
        <f t="shared" si="24"/>
        <v>3.7634279935629373</v>
      </c>
      <c r="M68" s="33" t="str">
        <f t="shared" si="25"/>
        <v/>
      </c>
      <c r="N68" s="33" t="str">
        <f t="shared" si="26"/>
        <v/>
      </c>
      <c r="P68" s="173">
        <f>IF(COUNT(J68:N69)&lt;2,"",(MAX(J68:N69)-MIN(J68:N69))^2/2)</f>
        <v>8.8874935576031017E-2</v>
      </c>
      <c r="Q68" s="189">
        <f>IF(COUNT(J68:N69)&lt;2,"",VAR(J68:N69))</f>
        <v>2.9323211432941743E-2</v>
      </c>
      <c r="R68" s="4">
        <f t="shared" si="27"/>
        <v>3</v>
      </c>
    </row>
    <row r="69" spans="2:18" ht="13.8" thickBot="1" x14ac:dyDescent="0.3">
      <c r="B69" s="167">
        <v>2003</v>
      </c>
      <c r="C69" s="951"/>
      <c r="D69" s="168">
        <v>6100</v>
      </c>
      <c r="E69" s="168">
        <v>6100</v>
      </c>
      <c r="F69" s="168">
        <v>2500</v>
      </c>
      <c r="J69" s="33">
        <f t="shared" si="22"/>
        <v>3.7853298350107671</v>
      </c>
      <c r="K69" s="33">
        <f t="shared" si="23"/>
        <v>3.7853298350107671</v>
      </c>
      <c r="L69" s="33">
        <f t="shared" si="24"/>
        <v>3.3979400086720375</v>
      </c>
      <c r="M69" s="33" t="str">
        <f t="shared" si="25"/>
        <v/>
      </c>
      <c r="N69" s="33" t="str">
        <f t="shared" si="26"/>
        <v/>
      </c>
      <c r="P69" s="173"/>
      <c r="Q69" s="189"/>
      <c r="R69" s="4">
        <f t="shared" si="27"/>
        <v>3</v>
      </c>
    </row>
    <row r="70" spans="2:18" ht="13.8" thickBot="1" x14ac:dyDescent="0.3">
      <c r="B70" s="169">
        <v>2004</v>
      </c>
      <c r="C70" s="170">
        <v>3000</v>
      </c>
      <c r="D70" s="170">
        <v>3800</v>
      </c>
      <c r="E70" s="170">
        <v>4300</v>
      </c>
      <c r="F70" s="170">
        <v>4900</v>
      </c>
      <c r="J70" s="33">
        <f t="shared" si="22"/>
        <v>3.5797835966168101</v>
      </c>
      <c r="K70" s="33">
        <f t="shared" si="23"/>
        <v>3.6334684555795866</v>
      </c>
      <c r="L70" s="33">
        <f t="shared" si="24"/>
        <v>3.6901960800285138</v>
      </c>
      <c r="M70" s="33" t="str">
        <f t="shared" si="25"/>
        <v/>
      </c>
      <c r="N70" s="33" t="str">
        <f t="shared" si="26"/>
        <v/>
      </c>
      <c r="P70" s="173">
        <f>IF(COUNT(J70:N70)&lt;2,"",(MAX(J70:N70)-MIN(J70:N70))^2/2)</f>
        <v>6.0954582465698763E-3</v>
      </c>
      <c r="Q70" s="189">
        <f>IF(COUNT(J70:N70)&lt;2,"",VAR(J70:N70))</f>
        <v>3.0485006584352473E-3</v>
      </c>
      <c r="R70" s="4">
        <f t="shared" si="27"/>
        <v>3</v>
      </c>
    </row>
    <row r="71" spans="2:18" ht="13.8" thickBot="1" x14ac:dyDescent="0.3">
      <c r="B71" s="169">
        <v>2005</v>
      </c>
      <c r="C71" s="170">
        <v>1300</v>
      </c>
      <c r="D71" s="170">
        <v>1400</v>
      </c>
      <c r="E71" s="170">
        <v>1300</v>
      </c>
      <c r="F71" s="170">
        <v>1800</v>
      </c>
      <c r="J71" s="33">
        <f t="shared" si="22"/>
        <v>3.1461280356782382</v>
      </c>
      <c r="K71" s="33">
        <f t="shared" si="23"/>
        <v>3.1139433523068369</v>
      </c>
      <c r="L71" s="33">
        <f t="shared" si="24"/>
        <v>3.255272505103306</v>
      </c>
      <c r="M71" s="33" t="str">
        <f t="shared" si="25"/>
        <v/>
      </c>
      <c r="N71" s="33" t="str">
        <f t="shared" si="26"/>
        <v/>
      </c>
      <c r="P71" s="173">
        <f>IF(COUNT(J71:N71)&lt;2,"",(MAX(J71:N71)-MIN(J71:N71))^2/2)</f>
        <v>9.9869647150838507E-3</v>
      </c>
      <c r="Q71" s="189">
        <f>IF(COUNT(J71:N71)&lt;2,"",VAR(J71:N71))</f>
        <v>5.4870497466607705E-3</v>
      </c>
      <c r="R71" s="4">
        <f t="shared" si="27"/>
        <v>3</v>
      </c>
    </row>
    <row r="72" spans="2:18" ht="13.8" thickBot="1" x14ac:dyDescent="0.3">
      <c r="B72" s="169">
        <v>2006</v>
      </c>
      <c r="C72" s="170">
        <v>600</v>
      </c>
      <c r="D72" s="170">
        <v>700</v>
      </c>
      <c r="E72" s="170">
        <v>1200</v>
      </c>
      <c r="F72" s="170">
        <v>800</v>
      </c>
      <c r="J72" s="33">
        <f t="shared" si="22"/>
        <v>2.8450980400142569</v>
      </c>
      <c r="K72" s="33">
        <f t="shared" si="23"/>
        <v>3.0791812460476247</v>
      </c>
      <c r="L72" s="33">
        <f t="shared" si="24"/>
        <v>2.9030899869919438</v>
      </c>
      <c r="M72" s="33" t="str">
        <f t="shared" si="25"/>
        <v/>
      </c>
      <c r="N72" s="33" t="str">
        <f t="shared" si="26"/>
        <v/>
      </c>
      <c r="P72" s="173">
        <f>IF(COUNT(J72:N72)&lt;2,"",(MAX(J72:N72)-MIN(J72:N72))^2/2)</f>
        <v>2.7397473673430046E-2</v>
      </c>
      <c r="Q72" s="189">
        <f>IF(COUNT(J72:N72)&lt;2,"",VAR(J72:N72))</f>
        <v>1.4861024129489642E-2</v>
      </c>
      <c r="R72" s="4">
        <f t="shared" si="27"/>
        <v>3</v>
      </c>
    </row>
    <row r="73" spans="2:18" x14ac:dyDescent="0.25">
      <c r="B73" s="169">
        <v>2007</v>
      </c>
      <c r="C73" s="170">
        <v>600</v>
      </c>
      <c r="D73" s="170">
        <v>310</v>
      </c>
      <c r="E73" s="170">
        <v>370</v>
      </c>
      <c r="F73" s="170">
        <v>410</v>
      </c>
      <c r="J73" s="33">
        <f t="shared" si="22"/>
        <v>2.4913616938342726</v>
      </c>
      <c r="K73" s="33">
        <f t="shared" si="23"/>
        <v>2.568201724066995</v>
      </c>
      <c r="L73" s="33">
        <f t="shared" si="24"/>
        <v>2.6127838567197355</v>
      </c>
      <c r="M73" s="33" t="str">
        <f t="shared" si="25"/>
        <v/>
      </c>
      <c r="N73" s="33" t="str">
        <f t="shared" si="26"/>
        <v/>
      </c>
      <c r="P73" s="173">
        <f>IF(COUNT(J73:N73)&lt;2,"",(MAX(J73:N73)-MIN(J73:N73))^2/2)</f>
        <v>7.3716708198919316E-3</v>
      </c>
      <c r="Q73" s="189">
        <f>IF(COUNT(J73:N73)&lt;2,"",VAR(J73:N73))</f>
        <v>3.7725497396360157E-3</v>
      </c>
      <c r="R73" s="4">
        <f t="shared" si="27"/>
        <v>3</v>
      </c>
    </row>
    <row r="81" spans="1:18" ht="55.8" x14ac:dyDescent="0.25">
      <c r="A81" s="242"/>
      <c r="B81" s="181" t="s">
        <v>110</v>
      </c>
      <c r="C81" s="181" t="s">
        <v>103</v>
      </c>
      <c r="D81" s="182" t="s">
        <v>94</v>
      </c>
      <c r="E81" s="186" t="s">
        <v>104</v>
      </c>
      <c r="H81" s="229" t="s">
        <v>112</v>
      </c>
      <c r="I81" s="295" t="s">
        <v>111</v>
      </c>
      <c r="R81" t="s">
        <v>107</v>
      </c>
    </row>
    <row r="82" spans="1:18" x14ac:dyDescent="0.25">
      <c r="A82" s="280"/>
      <c r="B82" s="280"/>
      <c r="C82" s="280"/>
      <c r="D82" s="179"/>
      <c r="E82" s="410"/>
      <c r="H82" s="229">
        <f>C63</f>
        <v>100</v>
      </c>
      <c r="I82" s="295">
        <f>VAR(J63:N64)</f>
        <v>8.7066919440461805E-3</v>
      </c>
      <c r="J82" s="192"/>
      <c r="O82" t="s">
        <v>91</v>
      </c>
      <c r="P82" s="227">
        <f>SUM($P$8:$P$74)</f>
        <v>0.69537204400346475</v>
      </c>
      <c r="Q82" s="227">
        <f>SUM($Q$8:$Q$74)</f>
        <v>0.33706981609257741</v>
      </c>
      <c r="R82" s="286">
        <f>SUM($R$8:$R$74)</f>
        <v>99</v>
      </c>
    </row>
    <row r="83" spans="1:18" ht="19.2" x14ac:dyDescent="0.35">
      <c r="A83" s="175" t="s">
        <v>6</v>
      </c>
      <c r="B83" s="176">
        <f>P84</f>
        <v>0.14977101274337529</v>
      </c>
      <c r="C83" s="176">
        <f>I96</f>
        <v>0.10406616301000694</v>
      </c>
      <c r="D83" s="179"/>
      <c r="E83" s="188">
        <f>Q84</f>
        <v>0.10427473267265713</v>
      </c>
      <c r="H83" s="229">
        <f>C8</f>
        <v>505</v>
      </c>
      <c r="I83" s="417">
        <f>VAR(J8:N8)</f>
        <v>0</v>
      </c>
      <c r="J83" s="192"/>
      <c r="O83" t="s">
        <v>11</v>
      </c>
      <c r="P83" s="226">
        <f>COUNT($P$8:$P$74)</f>
        <v>31</v>
      </c>
      <c r="Q83" s="258"/>
    </row>
    <row r="84" spans="1:18" ht="19.2" x14ac:dyDescent="0.35">
      <c r="A84" s="175" t="s">
        <v>93</v>
      </c>
      <c r="B84" s="178">
        <f>P84</f>
        <v>0.14977101274337529</v>
      </c>
      <c r="C84" s="178"/>
      <c r="D84" s="179"/>
      <c r="E84" s="277">
        <f>P83</f>
        <v>31</v>
      </c>
      <c r="H84" s="229">
        <v>600</v>
      </c>
      <c r="I84" s="295">
        <f>VAR(J37:N39,J52:N52,J72:N72)</f>
        <v>1.0132743399388472E-2</v>
      </c>
      <c r="J84" s="192"/>
      <c r="O84" s="1" t="s">
        <v>100</v>
      </c>
      <c r="P84" s="268">
        <f>(P82/P83)^0.5</f>
        <v>0.14977101274337529</v>
      </c>
      <c r="Q84" s="269">
        <f>(Q82/P83)^0.5</f>
        <v>0.10427473267265713</v>
      </c>
    </row>
    <row r="85" spans="1:18" ht="19.2" x14ac:dyDescent="0.35">
      <c r="A85" s="175" t="s">
        <v>89</v>
      </c>
      <c r="B85" s="176">
        <f>B83*2*2^0.5</f>
        <v>0.42361639494407</v>
      </c>
      <c r="C85" s="176">
        <f>C83*2*2^0.5</f>
        <v>0.2943435582257623</v>
      </c>
      <c r="D85" s="180" t="s">
        <v>95</v>
      </c>
      <c r="E85" s="188">
        <f>E83*2*2^0.5</f>
        <v>0.29493348231700123</v>
      </c>
      <c r="H85" s="229">
        <v>695</v>
      </c>
      <c r="I85" s="295">
        <f>VAR(J66:N67)</f>
        <v>7.8642038327273837E-3</v>
      </c>
      <c r="J85" s="192"/>
      <c r="O85" s="1" t="s">
        <v>101</v>
      </c>
      <c r="P85" s="270">
        <f>P84*2</f>
        <v>0.29954202548675057</v>
      </c>
      <c r="Q85" s="269">
        <f>Q84*2</f>
        <v>0.20854946534531427</v>
      </c>
    </row>
    <row r="86" spans="1:18" ht="19.2" x14ac:dyDescent="0.35">
      <c r="A86" s="175" t="s">
        <v>90</v>
      </c>
      <c r="B86" s="176">
        <f>B83*2</f>
        <v>0.29954202548675057</v>
      </c>
      <c r="C86" s="176">
        <f>C83*2</f>
        <v>0.20813232602001389</v>
      </c>
      <c r="D86" s="179"/>
      <c r="E86" s="188">
        <f>E83*2</f>
        <v>0.20854946534531427</v>
      </c>
      <c r="H86" s="229">
        <v>805</v>
      </c>
      <c r="I86" s="295">
        <f>VAR(J23:N23,J46:N46)</f>
        <v>2.3599437868308155E-3</v>
      </c>
      <c r="J86" s="192"/>
    </row>
    <row r="87" spans="1:18" x14ac:dyDescent="0.25">
      <c r="H87" s="229">
        <v>1300</v>
      </c>
      <c r="I87" s="295">
        <f>VAR(J71:N71)</f>
        <v>5.4870497466607705E-3</v>
      </c>
    </row>
    <row r="88" spans="1:18" x14ac:dyDescent="0.25">
      <c r="H88" s="229">
        <v>3000</v>
      </c>
      <c r="I88" s="295">
        <f>VAR(J33:N33,J50:N51,J70:N70)</f>
        <v>8.6953862052885616E-3</v>
      </c>
    </row>
    <row r="89" spans="1:18" ht="18.600000000000001" x14ac:dyDescent="0.3">
      <c r="B89" s="177" t="s">
        <v>92</v>
      </c>
      <c r="C89" s="174"/>
      <c r="D89" s="174"/>
      <c r="E89" s="174"/>
      <c r="H89" s="229">
        <v>3500</v>
      </c>
      <c r="I89" s="295">
        <f>VAR(J12:N12,J31:N31,J49:N49,J65:N65)</f>
        <v>4.4957331780222376E-2</v>
      </c>
    </row>
    <row r="90" spans="1:18" x14ac:dyDescent="0.25">
      <c r="H90" s="229">
        <v>4900</v>
      </c>
      <c r="I90" s="418">
        <f>VAR(J47:N47)</f>
        <v>1.0020389885000591E-2</v>
      </c>
    </row>
    <row r="91" spans="1:18" x14ac:dyDescent="0.25">
      <c r="H91" s="229">
        <v>5700</v>
      </c>
      <c r="I91" s="295">
        <f>VAR(J68:N68)</f>
        <v>2.1192458815094458E-2</v>
      </c>
    </row>
    <row r="92" spans="1:18" x14ac:dyDescent="0.25">
      <c r="H92" s="229">
        <v>8300</v>
      </c>
      <c r="I92" s="295">
        <f>VAR(J10:N10,J27:N27)</f>
        <v>3.8497732770207734E-3</v>
      </c>
    </row>
    <row r="93" spans="1:18" x14ac:dyDescent="0.25">
      <c r="H93" s="229">
        <v>15000</v>
      </c>
      <c r="I93" s="295">
        <f>VAR(J11:N11,J29:N29,J62:N62)</f>
        <v>7.5775386813724333E-3</v>
      </c>
    </row>
    <row r="94" spans="1:18" x14ac:dyDescent="0.25">
      <c r="H94" s="229">
        <v>49000</v>
      </c>
      <c r="I94" s="295">
        <f>VAR(J9:N9,J25:N25)</f>
        <v>1.7638381754274617E-2</v>
      </c>
    </row>
    <row r="95" spans="1:18" x14ac:dyDescent="0.25">
      <c r="H95" s="229">
        <v>83000</v>
      </c>
      <c r="I95" s="295">
        <f>VAR(J48:N48)</f>
        <v>3.1348348628272736E-3</v>
      </c>
    </row>
    <row r="96" spans="1:18" x14ac:dyDescent="0.25">
      <c r="I96" s="411">
        <f>AVERAGE(I82:I95)^0.5</f>
        <v>0.10406616301000694</v>
      </c>
    </row>
  </sheetData>
  <mergeCells count="56">
    <mergeCell ref="J61:N61"/>
    <mergeCell ref="C12:C13"/>
    <mergeCell ref="C63:C64"/>
    <mergeCell ref="F25:F26"/>
    <mergeCell ref="J21:N21"/>
    <mergeCell ref="C18:H18"/>
    <mergeCell ref="J44:N44"/>
    <mergeCell ref="C58:H58"/>
    <mergeCell ref="C66:C67"/>
    <mergeCell ref="C68:C69"/>
    <mergeCell ref="C21:H21"/>
    <mergeCell ref="C41:H41"/>
    <mergeCell ref="F35:F36"/>
    <mergeCell ref="F31:F32"/>
    <mergeCell ref="F33:F34"/>
    <mergeCell ref="F27:F28"/>
    <mergeCell ref="F29:F30"/>
    <mergeCell ref="F23:F24"/>
    <mergeCell ref="C61:H61"/>
    <mergeCell ref="B37:B38"/>
    <mergeCell ref="C37:C38"/>
    <mergeCell ref="C44:H44"/>
    <mergeCell ref="B35:B36"/>
    <mergeCell ref="C35:C36"/>
    <mergeCell ref="D35:D36"/>
    <mergeCell ref="E35:E36"/>
    <mergeCell ref="B31:B32"/>
    <mergeCell ref="C31:C32"/>
    <mergeCell ref="D31:D32"/>
    <mergeCell ref="E31:E32"/>
    <mergeCell ref="B33:B34"/>
    <mergeCell ref="C33:C34"/>
    <mergeCell ref="D33:D34"/>
    <mergeCell ref="E33:E34"/>
    <mergeCell ref="B27:B28"/>
    <mergeCell ref="C27:C28"/>
    <mergeCell ref="D27:D28"/>
    <mergeCell ref="E27:E28"/>
    <mergeCell ref="B29:B30"/>
    <mergeCell ref="C29:C30"/>
    <mergeCell ref="D29:D30"/>
    <mergeCell ref="E29:E30"/>
    <mergeCell ref="B25:B26"/>
    <mergeCell ref="C25:C26"/>
    <mergeCell ref="D25:D26"/>
    <mergeCell ref="E25:E26"/>
    <mergeCell ref="B23:B24"/>
    <mergeCell ref="C23:C24"/>
    <mergeCell ref="D23:D24"/>
    <mergeCell ref="E23:E24"/>
    <mergeCell ref="C3:H3"/>
    <mergeCell ref="C6:H6"/>
    <mergeCell ref="J6:N6"/>
    <mergeCell ref="A1:C1"/>
    <mergeCell ref="D1:N1"/>
    <mergeCell ref="B2:E2"/>
  </mergeCells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topLeftCell="A49" zoomScale="70" workbookViewId="0">
      <selection activeCell="I109" sqref="I109"/>
    </sheetView>
  </sheetViews>
  <sheetFormatPr defaultRowHeight="13.2" x14ac:dyDescent="0.25"/>
  <cols>
    <col min="2" max="2" width="13" customWidth="1"/>
    <col min="3" max="3" width="16.109375" customWidth="1"/>
    <col min="4" max="4" width="18.33203125" customWidth="1"/>
    <col min="5" max="5" width="11.6640625" customWidth="1"/>
    <col min="9" max="9" width="10.33203125" bestFit="1" customWidth="1"/>
  </cols>
  <sheetData>
    <row r="1" spans="1:18" s="2" customFormat="1" ht="17.399999999999999" x14ac:dyDescent="0.3">
      <c r="A1" s="894" t="s">
        <v>8</v>
      </c>
      <c r="B1" s="894"/>
      <c r="C1" s="894"/>
      <c r="D1" s="895" t="s">
        <v>60</v>
      </c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14"/>
    </row>
    <row r="2" spans="1:18" s="2" customFormat="1" x14ac:dyDescent="0.25">
      <c r="A2" s="13" t="s">
        <v>0</v>
      </c>
      <c r="B2" s="897" t="str">
        <f>IF(enterobatteri!$B$2="","",enterobatteri!$B$2)</f>
        <v>24,01,08</v>
      </c>
      <c r="C2" s="898"/>
      <c r="D2" s="898"/>
      <c r="E2" s="898"/>
      <c r="F2" s="3"/>
      <c r="G2" s="3"/>
      <c r="H2" s="3"/>
      <c r="I2" s="3"/>
      <c r="J2" s="3"/>
      <c r="K2" s="3"/>
      <c r="L2" s="3"/>
      <c r="M2" s="3"/>
      <c r="N2" s="3"/>
      <c r="O2" s="14"/>
    </row>
    <row r="3" spans="1:18" s="2" customFormat="1" ht="15.6" x14ac:dyDescent="0.25">
      <c r="A3" s="299" t="s">
        <v>24</v>
      </c>
      <c r="B3" s="299"/>
      <c r="C3" s="884" t="s">
        <v>56</v>
      </c>
      <c r="D3" s="884"/>
      <c r="E3" s="884"/>
      <c r="F3" s="884"/>
      <c r="G3" s="884"/>
      <c r="H3" s="884"/>
      <c r="I3" s="6"/>
      <c r="O3" s="14"/>
    </row>
    <row r="4" spans="1:18" s="4" customFormat="1" ht="15.6" x14ac:dyDescent="0.25">
      <c r="A4" s="11"/>
      <c r="B4" s="11"/>
      <c r="C4" s="12"/>
      <c r="D4" s="12"/>
      <c r="E4" s="12"/>
      <c r="F4" s="12"/>
      <c r="G4" s="12"/>
      <c r="H4" s="12"/>
      <c r="I4" s="11"/>
      <c r="O4" s="15"/>
    </row>
    <row r="5" spans="1:18" s="4" customFormat="1" ht="15.6" x14ac:dyDescent="0.25">
      <c r="A5" s="2" t="s">
        <v>1</v>
      </c>
      <c r="B5" s="10"/>
      <c r="C5" s="12"/>
      <c r="D5" s="12"/>
      <c r="E5" s="12"/>
      <c r="F5" s="12"/>
      <c r="G5" s="12"/>
      <c r="H5" s="12"/>
      <c r="I5" s="11"/>
      <c r="O5" s="15"/>
    </row>
    <row r="6" spans="1:18" s="2" customFormat="1" x14ac:dyDescent="0.25">
      <c r="C6" s="885" t="s">
        <v>55</v>
      </c>
      <c r="D6" s="886"/>
      <c r="E6" s="886"/>
      <c r="F6" s="886"/>
      <c r="G6" s="886"/>
      <c r="H6" s="886"/>
      <c r="J6" s="885" t="s">
        <v>12</v>
      </c>
      <c r="K6" s="887"/>
      <c r="L6" s="887"/>
      <c r="M6" s="887"/>
      <c r="N6" s="887"/>
      <c r="O6" s="14"/>
    </row>
    <row r="7" spans="1:18" s="2" customFormat="1" ht="13.8" thickBot="1" x14ac:dyDescent="0.3">
      <c r="A7" s="23" t="s">
        <v>11</v>
      </c>
      <c r="B7" s="24" t="s">
        <v>5</v>
      </c>
      <c r="C7" s="20" t="s">
        <v>2</v>
      </c>
      <c r="D7" s="28">
        <v>1</v>
      </c>
      <c r="E7" s="28">
        <v>2</v>
      </c>
      <c r="F7" s="28">
        <v>3</v>
      </c>
      <c r="G7" s="20">
        <v>4</v>
      </c>
      <c r="H7" s="20">
        <v>5</v>
      </c>
      <c r="I7" s="7"/>
      <c r="J7" s="25">
        <v>1</v>
      </c>
      <c r="K7" s="20">
        <v>2</v>
      </c>
      <c r="L7" s="20">
        <v>3</v>
      </c>
      <c r="M7" s="21">
        <v>4</v>
      </c>
      <c r="N7" s="22">
        <v>5</v>
      </c>
      <c r="O7" s="14"/>
    </row>
    <row r="8" spans="1:18" s="2" customFormat="1" ht="13.8" thickBot="1" x14ac:dyDescent="0.3">
      <c r="A8" s="26">
        <v>1</v>
      </c>
      <c r="B8" s="27">
        <v>2000</v>
      </c>
      <c r="C8" s="197">
        <v>10100</v>
      </c>
      <c r="D8" s="27">
        <v>11000</v>
      </c>
      <c r="E8" s="27">
        <v>15000</v>
      </c>
      <c r="F8" s="27"/>
      <c r="G8" s="27"/>
      <c r="H8" s="27"/>
      <c r="I8" s="9"/>
      <c r="J8" s="33">
        <f t="shared" ref="J8:N14" si="0">IF(D8="","",IF(D8="&lt; 10","",IF(D8="&lt;10","",IF(D8="&lt; 100","",IF(D8="&lt;100","",LOG(D8))))))</f>
        <v>4.0413926851582254</v>
      </c>
      <c r="K8" s="33">
        <f t="shared" si="0"/>
        <v>4.1760912590556813</v>
      </c>
      <c r="L8" s="33" t="str">
        <f t="shared" si="0"/>
        <v/>
      </c>
      <c r="M8" s="33" t="str">
        <f t="shared" si="0"/>
        <v/>
      </c>
      <c r="N8" s="33" t="str">
        <f t="shared" si="0"/>
        <v/>
      </c>
      <c r="O8" s="14"/>
      <c r="P8" s="173">
        <f t="shared" ref="P8:P14" si="1">IF(COUNT(J8:N8)&lt;2,"",(MAX(J8:N8)-MIN(J8:N8))^2/2)</f>
        <v>9.0718529050042053E-3</v>
      </c>
      <c r="Q8" s="189">
        <f t="shared" ref="Q8:Q14" si="2">IF(COUNT(J8:N8)&lt;2,"",VAR(J8:N8))</f>
        <v>9.0718529050042053E-3</v>
      </c>
      <c r="R8" s="4">
        <f>IF(Q8="",0,COUNT(J8:O8))</f>
        <v>2</v>
      </c>
    </row>
    <row r="9" spans="1:18" s="2" customFormat="1" ht="13.8" thickBot="1" x14ac:dyDescent="0.3">
      <c r="A9" s="18">
        <v>2</v>
      </c>
      <c r="B9" s="19">
        <v>2002</v>
      </c>
      <c r="C9" s="200">
        <v>12000</v>
      </c>
      <c r="D9" s="19"/>
      <c r="E9" s="19"/>
      <c r="F9" s="19">
        <v>14000</v>
      </c>
      <c r="G9" s="19"/>
      <c r="H9" s="19"/>
      <c r="I9" s="9"/>
      <c r="J9" s="33" t="str">
        <f t="shared" si="0"/>
        <v/>
      </c>
      <c r="K9" s="33" t="str">
        <f t="shared" si="0"/>
        <v/>
      </c>
      <c r="L9" s="33">
        <f t="shared" si="0"/>
        <v>4.1461280356782382</v>
      </c>
      <c r="M9" s="33" t="str">
        <f t="shared" si="0"/>
        <v/>
      </c>
      <c r="N9" s="33" t="str">
        <f t="shared" si="0"/>
        <v/>
      </c>
      <c r="O9" s="14"/>
      <c r="P9" s="173" t="str">
        <f t="shared" si="1"/>
        <v/>
      </c>
      <c r="Q9" s="189" t="str">
        <f t="shared" si="2"/>
        <v/>
      </c>
      <c r="R9" s="4">
        <f t="shared" ref="R9:R14" si="3">IF(Q9="",0,COUNT(J9:O9))</f>
        <v>0</v>
      </c>
    </row>
    <row r="10" spans="1:18" s="2" customFormat="1" ht="13.8" thickBot="1" x14ac:dyDescent="0.3">
      <c r="A10" s="18">
        <v>3</v>
      </c>
      <c r="B10" s="888">
        <v>2003</v>
      </c>
      <c r="C10" s="916">
        <v>25700</v>
      </c>
      <c r="D10" s="19">
        <v>31000</v>
      </c>
      <c r="E10" s="19"/>
      <c r="F10" s="19">
        <v>22000</v>
      </c>
      <c r="G10" s="19"/>
      <c r="H10" s="19"/>
      <c r="I10" s="9"/>
      <c r="J10" s="33">
        <f t="shared" si="0"/>
        <v>4.4913616938342731</v>
      </c>
      <c r="K10" s="33" t="str">
        <f t="shared" si="0"/>
        <v/>
      </c>
      <c r="L10" s="33">
        <f t="shared" si="0"/>
        <v>4.3424226808222066</v>
      </c>
      <c r="M10" s="33" t="str">
        <f t="shared" si="0"/>
        <v/>
      </c>
      <c r="N10" s="33" t="str">
        <f t="shared" si="0"/>
        <v/>
      </c>
      <c r="O10" s="14"/>
      <c r="P10" s="173">
        <f>IF(COUNT(J10:N11)&lt;2,"",(MAX(J10:N11)-MIN(J10:N11))^2/2)</f>
        <v>2.0330426316183561E-2</v>
      </c>
      <c r="Q10" s="189">
        <f>IF(COUNT(J10:N11)&lt;2,"",VAR(J10:N11))</f>
        <v>1.0705443653622249E-2</v>
      </c>
      <c r="R10" s="4">
        <f t="shared" si="3"/>
        <v>2</v>
      </c>
    </row>
    <row r="11" spans="1:18" s="2" customFormat="1" ht="13.8" thickBot="1" x14ac:dyDescent="0.3">
      <c r="A11" s="18">
        <v>4</v>
      </c>
      <c r="B11" s="889"/>
      <c r="C11" s="917"/>
      <c r="D11" s="19">
        <v>22000</v>
      </c>
      <c r="E11" s="19"/>
      <c r="F11" s="19">
        <v>35000</v>
      </c>
      <c r="G11" s="19"/>
      <c r="H11" s="19"/>
      <c r="I11" s="9"/>
      <c r="J11" s="33">
        <f t="shared" si="0"/>
        <v>4.3424226808222066</v>
      </c>
      <c r="K11" s="33" t="str">
        <f t="shared" si="0"/>
        <v/>
      </c>
      <c r="L11" s="33">
        <f t="shared" si="0"/>
        <v>4.5440680443502757</v>
      </c>
      <c r="M11" s="33" t="str">
        <f t="shared" si="0"/>
        <v/>
      </c>
      <c r="N11" s="33" t="str">
        <f t="shared" si="0"/>
        <v/>
      </c>
      <c r="O11" s="14"/>
      <c r="P11" s="173"/>
      <c r="Q11" s="189"/>
      <c r="R11" s="4">
        <f t="shared" si="3"/>
        <v>0</v>
      </c>
    </row>
    <row r="12" spans="1:18" s="2" customFormat="1" ht="13.8" thickBot="1" x14ac:dyDescent="0.3">
      <c r="A12" s="18">
        <v>5</v>
      </c>
      <c r="B12" s="19"/>
      <c r="C12" s="19"/>
      <c r="D12" s="19"/>
      <c r="E12" s="19"/>
      <c r="F12" s="19"/>
      <c r="G12" s="19"/>
      <c r="H12" s="19"/>
      <c r="I12" s="9"/>
      <c r="J12" s="33" t="str">
        <f t="shared" si="0"/>
        <v/>
      </c>
      <c r="K12" s="33" t="str">
        <f t="shared" si="0"/>
        <v/>
      </c>
      <c r="L12" s="33" t="str">
        <f t="shared" si="0"/>
        <v/>
      </c>
      <c r="M12" s="33" t="str">
        <f t="shared" si="0"/>
        <v/>
      </c>
      <c r="N12" s="33" t="str">
        <f t="shared" si="0"/>
        <v/>
      </c>
      <c r="O12" s="14"/>
      <c r="P12" s="173" t="str">
        <f t="shared" si="1"/>
        <v/>
      </c>
      <c r="Q12" s="189" t="str">
        <f t="shared" si="2"/>
        <v/>
      </c>
      <c r="R12" s="4">
        <f t="shared" si="3"/>
        <v>0</v>
      </c>
    </row>
    <row r="13" spans="1:18" s="2" customFormat="1" ht="13.8" thickBot="1" x14ac:dyDescent="0.3">
      <c r="A13" s="18">
        <v>6</v>
      </c>
      <c r="B13" s="19"/>
      <c r="C13" s="19"/>
      <c r="D13" s="19"/>
      <c r="E13" s="19"/>
      <c r="F13" s="19"/>
      <c r="G13" s="19"/>
      <c r="H13" s="19"/>
      <c r="I13" s="9"/>
      <c r="J13" s="33" t="str">
        <f t="shared" si="0"/>
        <v/>
      </c>
      <c r="K13" s="33" t="str">
        <f t="shared" si="0"/>
        <v/>
      </c>
      <c r="L13" s="33" t="str">
        <f t="shared" si="0"/>
        <v/>
      </c>
      <c r="M13" s="33" t="str">
        <f t="shared" si="0"/>
        <v/>
      </c>
      <c r="N13" s="33" t="str">
        <f t="shared" si="0"/>
        <v/>
      </c>
      <c r="O13" s="14"/>
      <c r="P13" s="173" t="str">
        <f t="shared" si="1"/>
        <v/>
      </c>
      <c r="Q13" s="189" t="str">
        <f t="shared" si="2"/>
        <v/>
      </c>
      <c r="R13" s="4">
        <f t="shared" si="3"/>
        <v>0</v>
      </c>
    </row>
    <row r="14" spans="1:18" s="2" customFormat="1" x14ac:dyDescent="0.25">
      <c r="A14" s="18">
        <v>7</v>
      </c>
      <c r="B14" s="19">
        <v>2001</v>
      </c>
      <c r="C14" s="19" t="s">
        <v>59</v>
      </c>
      <c r="D14" s="19" t="s">
        <v>62</v>
      </c>
      <c r="E14" s="19" t="s">
        <v>62</v>
      </c>
      <c r="F14" s="19"/>
      <c r="G14" s="19"/>
      <c r="H14" s="19"/>
      <c r="I14" s="9"/>
      <c r="J14" s="33" t="str">
        <f t="shared" si="0"/>
        <v/>
      </c>
      <c r="K14" s="33" t="str">
        <f t="shared" si="0"/>
        <v/>
      </c>
      <c r="L14" s="33" t="str">
        <f t="shared" si="0"/>
        <v/>
      </c>
      <c r="M14" s="33" t="str">
        <f t="shared" si="0"/>
        <v/>
      </c>
      <c r="N14" s="33" t="str">
        <f t="shared" si="0"/>
        <v/>
      </c>
      <c r="O14" s="14"/>
      <c r="P14" s="173" t="str">
        <f t="shared" si="1"/>
        <v/>
      </c>
      <c r="Q14" s="189" t="str">
        <f t="shared" si="2"/>
        <v/>
      </c>
      <c r="R14" s="4">
        <f t="shared" si="3"/>
        <v>0</v>
      </c>
    </row>
    <row r="17" spans="1:18" s="2" customFormat="1" ht="15.6" x14ac:dyDescent="0.25">
      <c r="A17" s="299" t="s">
        <v>24</v>
      </c>
      <c r="B17" s="299"/>
      <c r="C17" s="884" t="s">
        <v>72</v>
      </c>
      <c r="D17" s="884"/>
      <c r="E17" s="884"/>
      <c r="F17" s="884"/>
      <c r="G17" s="884"/>
      <c r="H17" s="884"/>
      <c r="I17" s="6"/>
      <c r="O17" s="14"/>
    </row>
    <row r="18" spans="1:18" s="4" customFormat="1" ht="15.6" x14ac:dyDescent="0.25">
      <c r="A18" s="11"/>
      <c r="B18" s="11"/>
      <c r="C18" s="12"/>
      <c r="D18" s="12"/>
      <c r="E18" s="12"/>
      <c r="F18" s="12"/>
      <c r="G18" s="12"/>
      <c r="H18" s="12"/>
      <c r="I18" s="11"/>
      <c r="O18" s="15"/>
    </row>
    <row r="19" spans="1:18" s="4" customFormat="1" ht="15.6" x14ac:dyDescent="0.25">
      <c r="A19" s="2" t="s">
        <v>1</v>
      </c>
      <c r="B19" s="10" t="s">
        <v>78</v>
      </c>
      <c r="C19" s="12"/>
      <c r="D19" s="12"/>
      <c r="E19" s="12"/>
      <c r="F19" s="12"/>
      <c r="G19" s="12"/>
      <c r="H19" s="12"/>
      <c r="I19" s="11"/>
      <c r="O19" s="15"/>
    </row>
    <row r="20" spans="1:18" s="2" customFormat="1" x14ac:dyDescent="0.25">
      <c r="C20" s="957" t="s">
        <v>55</v>
      </c>
      <c r="D20" s="958"/>
      <c r="E20" s="958"/>
      <c r="F20" s="958"/>
      <c r="G20" s="886"/>
      <c r="H20" s="886"/>
      <c r="J20" s="885" t="s">
        <v>12</v>
      </c>
      <c r="K20" s="887"/>
      <c r="L20" s="887"/>
      <c r="M20" s="887"/>
      <c r="N20" s="887"/>
      <c r="O20" s="14"/>
    </row>
    <row r="21" spans="1:18" s="150" customFormat="1" ht="12.6" thickBot="1" x14ac:dyDescent="0.25">
      <c r="B21" s="155" t="s">
        <v>5</v>
      </c>
      <c r="C21" s="155" t="s">
        <v>2</v>
      </c>
      <c r="D21" s="155">
        <v>1</v>
      </c>
      <c r="E21" s="155">
        <v>2</v>
      </c>
      <c r="F21" s="155">
        <v>3</v>
      </c>
    </row>
    <row r="22" spans="1:18" ht="13.8" thickBot="1" x14ac:dyDescent="0.3">
      <c r="B22" s="973">
        <v>1999</v>
      </c>
      <c r="C22" s="974">
        <v>15000</v>
      </c>
      <c r="D22" s="974">
        <v>4200</v>
      </c>
      <c r="E22" s="973"/>
      <c r="F22" s="975"/>
      <c r="J22" s="33">
        <f t="shared" ref="J22:J38" si="4">IF(D22="","",IF(D22="&lt; 10","",IF(D22="&lt;10","",IF(D22="&lt; 100","",IF(D22="&lt;100","",LOG(D22))))))</f>
        <v>3.6232492903979003</v>
      </c>
      <c r="K22" s="33" t="str">
        <f t="shared" ref="K22:K38" si="5">IF(E22="","",IF(E22="&lt; 10","",IF(E22="&lt;10","",IF(E22="&lt; 100","",IF(E22="&lt;100","",LOG(E22))))))</f>
        <v/>
      </c>
      <c r="L22" s="33" t="str">
        <f t="shared" ref="L22:L38" si="6">IF(F22="","",IF(F22="&lt; 10","",IF(F22="&lt;10","",IF(F22="&lt; 100","",IF(F22="&lt;100","",LOG(F22))))))</f>
        <v/>
      </c>
      <c r="M22" s="33" t="str">
        <f t="shared" ref="M22:M38" si="7">IF(G22="","",IF(G22="&lt; 10","",IF(G22="&lt;10","",IF(G22="&lt; 100","",IF(G22="&lt;100","",LOG(G22))))))</f>
        <v/>
      </c>
      <c r="N22" s="33" t="str">
        <f t="shared" ref="N22:N38" si="8">IF(H22="","",IF(H22="&lt; 10","",IF(H22="&lt;10","",IF(H22="&lt; 100","",IF(H22="&lt;100","",LOG(H22))))))</f>
        <v/>
      </c>
      <c r="P22" s="173" t="str">
        <f t="shared" ref="P22:P38" si="9">IF(COUNT(J22:N22)&lt;2,"",(MAX(J22:N22)-MIN(J22:N22))^2/2)</f>
        <v/>
      </c>
      <c r="Q22" s="189" t="str">
        <f t="shared" ref="Q22:Q38" si="10">IF(COUNT(J22:N22)&lt;2,"",VAR(J22:N22))</f>
        <v/>
      </c>
      <c r="R22" s="4">
        <f t="shared" ref="R22:R38" si="11">IF(Q22="",0,COUNT(J22:O22))</f>
        <v>0</v>
      </c>
    </row>
    <row r="23" spans="1:18" ht="13.8" thickBot="1" x14ac:dyDescent="0.3">
      <c r="B23" s="973"/>
      <c r="C23" s="974"/>
      <c r="D23" s="974"/>
      <c r="E23" s="973"/>
      <c r="F23" s="975"/>
      <c r="J23" s="33" t="str">
        <f t="shared" si="4"/>
        <v/>
      </c>
      <c r="K23" s="33" t="str">
        <f t="shared" si="5"/>
        <v/>
      </c>
      <c r="L23" s="33" t="str">
        <f t="shared" si="6"/>
        <v/>
      </c>
      <c r="M23" s="33" t="str">
        <f t="shared" si="7"/>
        <v/>
      </c>
      <c r="N23" s="33" t="str">
        <f t="shared" si="8"/>
        <v/>
      </c>
      <c r="P23" s="173" t="str">
        <f t="shared" si="9"/>
        <v/>
      </c>
      <c r="Q23" s="189" t="str">
        <f t="shared" si="10"/>
        <v/>
      </c>
      <c r="R23" s="4">
        <f t="shared" si="11"/>
        <v>0</v>
      </c>
    </row>
    <row r="24" spans="1:18" ht="13.8" thickBot="1" x14ac:dyDescent="0.3">
      <c r="B24" s="973">
        <v>2000</v>
      </c>
      <c r="C24" s="976">
        <v>10100</v>
      </c>
      <c r="D24" s="974">
        <v>10000</v>
      </c>
      <c r="E24" s="974">
        <v>8000</v>
      </c>
      <c r="F24" s="975"/>
      <c r="J24" s="33">
        <f t="shared" si="4"/>
        <v>4</v>
      </c>
      <c r="K24" s="33">
        <f t="shared" si="5"/>
        <v>3.9030899869919438</v>
      </c>
      <c r="L24" s="33" t="str">
        <f t="shared" si="6"/>
        <v/>
      </c>
      <c r="M24" s="33" t="str">
        <f t="shared" si="7"/>
        <v/>
      </c>
      <c r="N24" s="33" t="str">
        <f t="shared" si="8"/>
        <v/>
      </c>
      <c r="P24" s="173">
        <f t="shared" si="9"/>
        <v>4.695775310610815E-3</v>
      </c>
      <c r="Q24" s="189">
        <f t="shared" si="10"/>
        <v>4.695775310610815E-3</v>
      </c>
      <c r="R24" s="4">
        <f t="shared" si="11"/>
        <v>2</v>
      </c>
    </row>
    <row r="25" spans="1:18" ht="13.8" thickBot="1" x14ac:dyDescent="0.3">
      <c r="B25" s="973"/>
      <c r="C25" s="976"/>
      <c r="D25" s="974"/>
      <c r="E25" s="974"/>
      <c r="F25" s="975"/>
      <c r="J25" s="33" t="str">
        <f t="shared" si="4"/>
        <v/>
      </c>
      <c r="K25" s="33" t="str">
        <f t="shared" si="5"/>
        <v/>
      </c>
      <c r="L25" s="33" t="str">
        <f t="shared" si="6"/>
        <v/>
      </c>
      <c r="M25" s="33" t="str">
        <f t="shared" si="7"/>
        <v/>
      </c>
      <c r="N25" s="33" t="str">
        <f t="shared" si="8"/>
        <v/>
      </c>
      <c r="P25" s="173" t="str">
        <f t="shared" si="9"/>
        <v/>
      </c>
      <c r="Q25" s="189" t="str">
        <f t="shared" si="10"/>
        <v/>
      </c>
      <c r="R25" s="4">
        <f t="shared" si="11"/>
        <v>0</v>
      </c>
    </row>
    <row r="26" spans="1:18" ht="13.8" thickBot="1" x14ac:dyDescent="0.3">
      <c r="B26" s="973">
        <v>2001</v>
      </c>
      <c r="C26" s="977" t="s">
        <v>77</v>
      </c>
      <c r="D26" s="973" t="s">
        <v>77</v>
      </c>
      <c r="E26" s="973" t="s">
        <v>77</v>
      </c>
      <c r="F26" s="973" t="s">
        <v>77</v>
      </c>
      <c r="J26" s="33" t="str">
        <f t="shared" si="4"/>
        <v/>
      </c>
      <c r="K26" s="33" t="str">
        <f t="shared" si="5"/>
        <v/>
      </c>
      <c r="L26" s="33" t="str">
        <f t="shared" si="6"/>
        <v/>
      </c>
      <c r="M26" s="33" t="str">
        <f t="shared" si="7"/>
        <v/>
      </c>
      <c r="N26" s="33" t="str">
        <f t="shared" si="8"/>
        <v/>
      </c>
      <c r="P26" s="173" t="str">
        <f t="shared" si="9"/>
        <v/>
      </c>
      <c r="Q26" s="189" t="str">
        <f t="shared" si="10"/>
        <v/>
      </c>
      <c r="R26" s="4">
        <f t="shared" si="11"/>
        <v>0</v>
      </c>
    </row>
    <row r="27" spans="1:18" ht="13.8" thickBot="1" x14ac:dyDescent="0.3">
      <c r="B27" s="973"/>
      <c r="C27" s="977"/>
      <c r="D27" s="973"/>
      <c r="E27" s="973"/>
      <c r="F27" s="973"/>
      <c r="J27" s="33" t="str">
        <f t="shared" si="4"/>
        <v/>
      </c>
      <c r="K27" s="33" t="str">
        <f t="shared" si="5"/>
        <v/>
      </c>
      <c r="L27" s="33" t="str">
        <f t="shared" si="6"/>
        <v/>
      </c>
      <c r="M27" s="33" t="str">
        <f t="shared" si="7"/>
        <v/>
      </c>
      <c r="N27" s="33" t="str">
        <f t="shared" si="8"/>
        <v/>
      </c>
      <c r="P27" s="173" t="str">
        <f t="shared" si="9"/>
        <v/>
      </c>
      <c r="Q27" s="189" t="str">
        <f t="shared" si="10"/>
        <v/>
      </c>
      <c r="R27" s="4">
        <f t="shared" si="11"/>
        <v>0</v>
      </c>
    </row>
    <row r="28" spans="1:18" ht="13.8" thickBot="1" x14ac:dyDescent="0.3">
      <c r="B28" s="973">
        <v>2002</v>
      </c>
      <c r="C28" s="976">
        <v>12000</v>
      </c>
      <c r="D28" s="974">
        <v>16000</v>
      </c>
      <c r="E28" s="974">
        <v>15000</v>
      </c>
      <c r="F28" s="974">
        <v>10000</v>
      </c>
      <c r="J28" s="33">
        <f t="shared" si="4"/>
        <v>4.204119982655925</v>
      </c>
      <c r="K28" s="33">
        <f t="shared" si="5"/>
        <v>4.1760912590556813</v>
      </c>
      <c r="L28" s="33">
        <f t="shared" si="6"/>
        <v>4</v>
      </c>
      <c r="M28" s="33" t="str">
        <f t="shared" si="7"/>
        <v/>
      </c>
      <c r="N28" s="33" t="str">
        <f t="shared" si="8"/>
        <v/>
      </c>
      <c r="P28" s="173">
        <f t="shared" si="9"/>
        <v>2.0832483659727563E-2</v>
      </c>
      <c r="Q28" s="189">
        <f t="shared" si="10"/>
        <v>1.224311803032151E-2</v>
      </c>
      <c r="R28" s="4">
        <f t="shared" si="11"/>
        <v>3</v>
      </c>
    </row>
    <row r="29" spans="1:18" ht="13.8" thickBot="1" x14ac:dyDescent="0.3">
      <c r="B29" s="973"/>
      <c r="C29" s="976"/>
      <c r="D29" s="974"/>
      <c r="E29" s="974"/>
      <c r="F29" s="974"/>
      <c r="J29" s="33" t="str">
        <f t="shared" si="4"/>
        <v/>
      </c>
      <c r="K29" s="33" t="str">
        <f t="shared" si="5"/>
        <v/>
      </c>
      <c r="L29" s="33" t="str">
        <f t="shared" si="6"/>
        <v/>
      </c>
      <c r="M29" s="33" t="str">
        <f t="shared" si="7"/>
        <v/>
      </c>
      <c r="N29" s="33" t="str">
        <f t="shared" si="8"/>
        <v/>
      </c>
      <c r="P29" s="173" t="str">
        <f t="shared" si="9"/>
        <v/>
      </c>
      <c r="Q29" s="189" t="str">
        <f t="shared" si="10"/>
        <v/>
      </c>
      <c r="R29" s="4">
        <f t="shared" si="11"/>
        <v>0</v>
      </c>
    </row>
    <row r="30" spans="1:18" ht="13.8" thickBot="1" x14ac:dyDescent="0.3">
      <c r="B30" s="973">
        <v>2003</v>
      </c>
      <c r="C30" s="976">
        <v>25700</v>
      </c>
      <c r="D30" s="974">
        <v>20000</v>
      </c>
      <c r="E30" s="974">
        <v>23000</v>
      </c>
      <c r="F30" s="974">
        <v>14000</v>
      </c>
      <c r="J30" s="33">
        <f t="shared" si="4"/>
        <v>4.3010299956639813</v>
      </c>
      <c r="K30" s="33">
        <f t="shared" si="5"/>
        <v>4.3617278360175931</v>
      </c>
      <c r="L30" s="33">
        <f t="shared" si="6"/>
        <v>4.1461280356782382</v>
      </c>
      <c r="M30" s="33" t="str">
        <f t="shared" si="7"/>
        <v/>
      </c>
      <c r="N30" s="33" t="str">
        <f t="shared" si="8"/>
        <v/>
      </c>
      <c r="P30" s="173">
        <f t="shared" si="9"/>
        <v>2.3241636953184847E-2</v>
      </c>
      <c r="Q30" s="189">
        <f t="shared" si="10"/>
        <v>1.2360353156231164E-2</v>
      </c>
      <c r="R30" s="4">
        <f t="shared" si="11"/>
        <v>3</v>
      </c>
    </row>
    <row r="31" spans="1:18" ht="13.8" thickBot="1" x14ac:dyDescent="0.3">
      <c r="B31" s="973"/>
      <c r="C31" s="976"/>
      <c r="D31" s="974"/>
      <c r="E31" s="974"/>
      <c r="F31" s="974"/>
      <c r="J31" s="33" t="str">
        <f t="shared" si="4"/>
        <v/>
      </c>
      <c r="K31" s="33" t="str">
        <f t="shared" si="5"/>
        <v/>
      </c>
      <c r="L31" s="33" t="str">
        <f t="shared" si="6"/>
        <v/>
      </c>
      <c r="M31" s="33" t="str">
        <f t="shared" si="7"/>
        <v/>
      </c>
      <c r="N31" s="33" t="str">
        <f t="shared" si="8"/>
        <v/>
      </c>
      <c r="P31" s="173" t="str">
        <f t="shared" si="9"/>
        <v/>
      </c>
      <c r="Q31" s="189" t="str">
        <f t="shared" si="10"/>
        <v/>
      </c>
      <c r="R31" s="4">
        <f t="shared" si="11"/>
        <v>0</v>
      </c>
    </row>
    <row r="32" spans="1:18" ht="13.8" thickBot="1" x14ac:dyDescent="0.3">
      <c r="B32" s="973">
        <v>2004</v>
      </c>
      <c r="C32" s="976">
        <v>2800</v>
      </c>
      <c r="D32" s="974">
        <v>4000</v>
      </c>
      <c r="E32" s="974">
        <v>3300</v>
      </c>
      <c r="F32" s="978">
        <v>1600</v>
      </c>
      <c r="J32" s="33">
        <f t="shared" si="4"/>
        <v>3.6020599913279625</v>
      </c>
      <c r="K32" s="33">
        <f t="shared" si="5"/>
        <v>3.5185139398778875</v>
      </c>
      <c r="L32" s="33"/>
      <c r="M32" s="33" t="str">
        <f t="shared" si="7"/>
        <v/>
      </c>
      <c r="N32" s="33" t="str">
        <f t="shared" si="8"/>
        <v/>
      </c>
      <c r="P32" s="173">
        <f t="shared" si="9"/>
        <v>3.4899713564492886E-3</v>
      </c>
      <c r="Q32" s="189">
        <f t="shared" si="10"/>
        <v>3.4899713564492882E-3</v>
      </c>
      <c r="R32" s="4">
        <f t="shared" si="11"/>
        <v>2</v>
      </c>
    </row>
    <row r="33" spans="1:18" ht="13.8" thickBot="1" x14ac:dyDescent="0.3">
      <c r="B33" s="973"/>
      <c r="C33" s="976"/>
      <c r="D33" s="974"/>
      <c r="E33" s="974"/>
      <c r="F33" s="978"/>
      <c r="J33" s="33" t="str">
        <f t="shared" si="4"/>
        <v/>
      </c>
      <c r="K33" s="33" t="str">
        <f t="shared" si="5"/>
        <v/>
      </c>
      <c r="L33" s="33" t="str">
        <f t="shared" si="6"/>
        <v/>
      </c>
      <c r="M33" s="33" t="str">
        <f t="shared" si="7"/>
        <v/>
      </c>
      <c r="N33" s="33" t="str">
        <f t="shared" si="8"/>
        <v/>
      </c>
      <c r="P33" s="173" t="str">
        <f t="shared" si="9"/>
        <v/>
      </c>
      <c r="Q33" s="189" t="str">
        <f t="shared" si="10"/>
        <v/>
      </c>
      <c r="R33" s="4">
        <f t="shared" si="11"/>
        <v>0</v>
      </c>
    </row>
    <row r="34" spans="1:18" ht="13.8" thickBot="1" x14ac:dyDescent="0.3">
      <c r="B34" s="973">
        <v>2005</v>
      </c>
      <c r="C34" s="977" t="s">
        <v>77</v>
      </c>
      <c r="D34" s="156" t="s">
        <v>77</v>
      </c>
      <c r="E34" s="156" t="s">
        <v>77</v>
      </c>
      <c r="F34" s="156" t="s">
        <v>77</v>
      </c>
      <c r="J34" s="33" t="str">
        <f t="shared" si="4"/>
        <v/>
      </c>
      <c r="K34" s="33" t="str">
        <f t="shared" si="5"/>
        <v/>
      </c>
      <c r="L34" s="33" t="str">
        <f t="shared" si="6"/>
        <v/>
      </c>
      <c r="M34" s="33" t="str">
        <f t="shared" si="7"/>
        <v/>
      </c>
      <c r="N34" s="33" t="str">
        <f t="shared" si="8"/>
        <v/>
      </c>
      <c r="P34" s="173" t="str">
        <f t="shared" si="9"/>
        <v/>
      </c>
      <c r="Q34" s="189" t="str">
        <f t="shared" si="10"/>
        <v/>
      </c>
      <c r="R34" s="4">
        <f t="shared" si="11"/>
        <v>0</v>
      </c>
    </row>
    <row r="35" spans="1:18" ht="13.8" thickBot="1" x14ac:dyDescent="0.3">
      <c r="B35" s="973"/>
      <c r="C35" s="977"/>
      <c r="D35" s="156" t="s">
        <v>77</v>
      </c>
      <c r="E35" s="156" t="s">
        <v>77</v>
      </c>
      <c r="F35" s="156" t="s">
        <v>77</v>
      </c>
      <c r="J35" s="33" t="str">
        <f t="shared" si="4"/>
        <v/>
      </c>
      <c r="K35" s="33" t="str">
        <f t="shared" si="5"/>
        <v/>
      </c>
      <c r="L35" s="33" t="str">
        <f t="shared" si="6"/>
        <v/>
      </c>
      <c r="M35" s="33" t="str">
        <f t="shared" si="7"/>
        <v/>
      </c>
      <c r="N35" s="33" t="str">
        <f t="shared" si="8"/>
        <v/>
      </c>
      <c r="P35" s="173" t="str">
        <f t="shared" si="9"/>
        <v/>
      </c>
      <c r="Q35" s="189" t="str">
        <f t="shared" si="10"/>
        <v/>
      </c>
      <c r="R35" s="4">
        <f t="shared" si="11"/>
        <v>0</v>
      </c>
    </row>
    <row r="36" spans="1:18" ht="13.8" thickBot="1" x14ac:dyDescent="0.3">
      <c r="B36" s="973">
        <v>2006</v>
      </c>
      <c r="C36" s="977" t="s">
        <v>77</v>
      </c>
      <c r="D36" s="156" t="s">
        <v>77</v>
      </c>
      <c r="E36" s="156" t="s">
        <v>77</v>
      </c>
      <c r="F36" s="156" t="s">
        <v>77</v>
      </c>
      <c r="J36" s="33" t="str">
        <f t="shared" si="4"/>
        <v/>
      </c>
      <c r="K36" s="33" t="str">
        <f t="shared" si="5"/>
        <v/>
      </c>
      <c r="L36" s="33" t="str">
        <f t="shared" si="6"/>
        <v/>
      </c>
      <c r="M36" s="33" t="str">
        <f t="shared" si="7"/>
        <v/>
      </c>
      <c r="N36" s="33" t="str">
        <f t="shared" si="8"/>
        <v/>
      </c>
      <c r="P36" s="173" t="str">
        <f t="shared" si="9"/>
        <v/>
      </c>
      <c r="Q36" s="189" t="str">
        <f t="shared" si="10"/>
        <v/>
      </c>
      <c r="R36" s="4">
        <f t="shared" si="11"/>
        <v>0</v>
      </c>
    </row>
    <row r="37" spans="1:18" ht="13.8" thickBot="1" x14ac:dyDescent="0.3">
      <c r="B37" s="973"/>
      <c r="C37" s="977"/>
      <c r="D37" s="156" t="s">
        <v>77</v>
      </c>
      <c r="E37" s="156" t="s">
        <v>77</v>
      </c>
      <c r="F37" s="156" t="s">
        <v>77</v>
      </c>
      <c r="J37" s="33" t="str">
        <f t="shared" si="4"/>
        <v/>
      </c>
      <c r="K37" s="33" t="str">
        <f t="shared" si="5"/>
        <v/>
      </c>
      <c r="L37" s="33" t="str">
        <f t="shared" si="6"/>
        <v/>
      </c>
      <c r="M37" s="33" t="str">
        <f t="shared" si="7"/>
        <v/>
      </c>
      <c r="N37" s="33" t="str">
        <f t="shared" si="8"/>
        <v/>
      </c>
      <c r="P37" s="173" t="str">
        <f t="shared" si="9"/>
        <v/>
      </c>
      <c r="Q37" s="189" t="str">
        <f t="shared" si="10"/>
        <v/>
      </c>
      <c r="R37" s="4">
        <f t="shared" si="11"/>
        <v>0</v>
      </c>
    </row>
    <row r="38" spans="1:18" ht="13.8" thickBot="1" x14ac:dyDescent="0.3">
      <c r="B38" s="156">
        <v>2007</v>
      </c>
      <c r="C38" s="327">
        <v>600</v>
      </c>
      <c r="D38" s="156">
        <v>640</v>
      </c>
      <c r="E38" s="157"/>
      <c r="F38" s="156">
        <v>620</v>
      </c>
      <c r="J38" s="33">
        <f t="shared" si="4"/>
        <v>2.8061799739838871</v>
      </c>
      <c r="K38" s="33" t="str">
        <f t="shared" si="5"/>
        <v/>
      </c>
      <c r="L38" s="33">
        <f t="shared" si="6"/>
        <v>2.7923916894982539</v>
      </c>
      <c r="M38" s="33" t="str">
        <f t="shared" si="7"/>
        <v/>
      </c>
      <c r="N38" s="33" t="str">
        <f t="shared" si="8"/>
        <v/>
      </c>
      <c r="P38" s="173">
        <f t="shared" si="9"/>
        <v>9.5058394528376382E-5</v>
      </c>
      <c r="Q38" s="189">
        <f t="shared" si="10"/>
        <v>9.5058394528376382E-5</v>
      </c>
      <c r="R38" s="4">
        <f t="shared" si="11"/>
        <v>2</v>
      </c>
    </row>
    <row r="39" spans="1:18" x14ac:dyDescent="0.25">
      <c r="B39" s="475">
        <v>2008</v>
      </c>
      <c r="C39" s="475">
        <v>6300</v>
      </c>
      <c r="D39" s="475">
        <v>7000</v>
      </c>
      <c r="E39" s="486"/>
      <c r="F39" s="475">
        <v>6500</v>
      </c>
      <c r="J39" s="33">
        <f>IF(D39="","",IF(D39="&lt; 10","",IF(D39="&lt;10","",IF(D39="&lt; 100","",IF(D39="&lt;100","",LOG(D39))))))</f>
        <v>3.8450980400142569</v>
      </c>
      <c r="K39" s="33" t="str">
        <f>IF(E39="","",IF(E39="&lt; 10","",IF(E39="&lt;10","",IF(E39="&lt; 100","",IF(E39="&lt;100","",LOG(E39))))))</f>
        <v/>
      </c>
      <c r="L39" s="33">
        <f>IF(F39="","",IF(F39="&lt; 10","",IF(F39="&lt;10","",IF(F39="&lt; 100","",IF(F39="&lt;100","",LOG(F39))))))</f>
        <v>3.8129133566428557</v>
      </c>
      <c r="M39" s="33" t="str">
        <f>IF(G39="","",IF(G39="&lt; 10","",IF(G39="&lt;10","",IF(G39="&lt; 100","",IF(G39="&lt;100","",LOG(G39))))))</f>
        <v/>
      </c>
      <c r="N39" s="33" t="str">
        <f>IF(H39="","",IF(H39="&lt; 10","",IF(H39="&lt;10","",IF(H39="&lt; 100","",IF(H39="&lt;100","",LOG(H39))))))</f>
        <v/>
      </c>
      <c r="P39" s="173">
        <f>IF(COUNT(J39:N39)&lt;2,"",(MAX(J39:N39)-MIN(J39:N39))^2/2)</f>
        <v>5.1792692185867559E-4</v>
      </c>
      <c r="Q39" s="189">
        <f>IF(COUNT(J39:N39)&lt;2,"",VAR(J39:N39))</f>
        <v>5.1792692185867559E-4</v>
      </c>
      <c r="R39" s="4">
        <f>IF(Q39="",0,COUNT(J39:O39))</f>
        <v>2</v>
      </c>
    </row>
    <row r="40" spans="1:18" x14ac:dyDescent="0.25">
      <c r="P40" s="173"/>
      <c r="Q40" s="4"/>
      <c r="R40" s="4"/>
    </row>
    <row r="41" spans="1:18" x14ac:dyDescent="0.25">
      <c r="P41" s="173"/>
      <c r="Q41" s="4"/>
      <c r="R41" s="4"/>
    </row>
    <row r="42" spans="1:18" s="2" customFormat="1" ht="14.4" customHeight="1" x14ac:dyDescent="0.25">
      <c r="A42" s="299" t="s">
        <v>24</v>
      </c>
      <c r="B42" s="299"/>
      <c r="C42" s="884" t="s">
        <v>84</v>
      </c>
      <c r="D42" s="884"/>
      <c r="E42" s="884"/>
      <c r="F42" s="884"/>
      <c r="G42" s="884"/>
      <c r="H42" s="884"/>
      <c r="I42" s="6"/>
      <c r="O42" s="14"/>
      <c r="P42" s="173"/>
      <c r="Q42" s="4"/>
      <c r="R42" s="4"/>
    </row>
    <row r="43" spans="1:18" s="4" customFormat="1" ht="14.4" customHeight="1" x14ac:dyDescent="0.25">
      <c r="A43" s="11"/>
      <c r="B43" s="11"/>
      <c r="C43" s="12"/>
      <c r="D43" s="12"/>
      <c r="E43" s="12"/>
      <c r="F43" s="12"/>
      <c r="G43" s="12"/>
      <c r="H43" s="12"/>
      <c r="I43" s="11"/>
      <c r="O43" s="15"/>
      <c r="P43" s="173"/>
    </row>
    <row r="44" spans="1:18" s="4" customFormat="1" ht="14.4" customHeight="1" x14ac:dyDescent="0.25">
      <c r="A44" s="2" t="s">
        <v>1</v>
      </c>
      <c r="B44" s="10"/>
      <c r="C44" s="12"/>
      <c r="D44" s="12"/>
      <c r="E44" s="12"/>
      <c r="F44" s="12"/>
      <c r="G44" s="12"/>
      <c r="H44" s="12"/>
      <c r="I44" s="11"/>
      <c r="O44" s="15"/>
      <c r="P44" s="173"/>
    </row>
    <row r="45" spans="1:18" s="2" customFormat="1" x14ac:dyDescent="0.25">
      <c r="C45" s="885" t="s">
        <v>55</v>
      </c>
      <c r="D45" s="886"/>
      <c r="E45" s="886"/>
      <c r="F45" s="886"/>
      <c r="G45" s="886"/>
      <c r="H45" s="886"/>
      <c r="J45" s="885" t="s">
        <v>12</v>
      </c>
      <c r="K45" s="887"/>
      <c r="L45" s="887"/>
      <c r="M45" s="887"/>
      <c r="N45" s="887"/>
      <c r="O45" s="14"/>
      <c r="P45" s="173"/>
      <c r="Q45" s="4"/>
      <c r="R45" s="4"/>
    </row>
    <row r="46" spans="1:18" s="2" customFormat="1" ht="13.8" thickBot="1" x14ac:dyDescent="0.3">
      <c r="A46" s="23" t="s">
        <v>11</v>
      </c>
      <c r="B46" s="24" t="s">
        <v>5</v>
      </c>
      <c r="C46" s="20" t="s">
        <v>2</v>
      </c>
      <c r="D46" s="17">
        <v>1</v>
      </c>
      <c r="E46" s="17">
        <v>2</v>
      </c>
      <c r="F46" s="17">
        <v>3</v>
      </c>
      <c r="G46" s="16">
        <v>4</v>
      </c>
      <c r="H46" s="16">
        <v>5</v>
      </c>
      <c r="I46" s="8"/>
      <c r="J46" s="29">
        <v>1</v>
      </c>
      <c r="K46" s="30">
        <v>2</v>
      </c>
      <c r="L46" s="30">
        <v>3</v>
      </c>
      <c r="M46" s="31">
        <v>4</v>
      </c>
      <c r="N46" s="32">
        <v>5</v>
      </c>
      <c r="O46" s="14"/>
      <c r="P46" s="173"/>
      <c r="Q46" s="4"/>
      <c r="R46" s="4"/>
    </row>
    <row r="47" spans="1:18" s="2" customFormat="1" ht="13.8" thickBot="1" x14ac:dyDescent="0.3">
      <c r="A47" s="26">
        <v>1</v>
      </c>
      <c r="B47" s="19">
        <v>2000</v>
      </c>
      <c r="C47" s="197">
        <v>10100</v>
      </c>
      <c r="D47" s="27">
        <v>14200</v>
      </c>
      <c r="E47" s="27">
        <v>13600</v>
      </c>
      <c r="F47" s="27">
        <v>12100</v>
      </c>
      <c r="G47" s="27">
        <v>10000</v>
      </c>
      <c r="H47" s="27"/>
      <c r="I47" s="9"/>
      <c r="J47" s="33">
        <f t="shared" ref="J47:N54" si="12">IF(D47="","",IF(D47="&lt; 10","",IF(D47="&lt;10","",IF(D47="&lt; 100","",IF(D47="&lt;100","",LOG(D47))))))</f>
        <v>4.1522883443830567</v>
      </c>
      <c r="K47" s="33">
        <f t="shared" si="12"/>
        <v>4.1335389083702179</v>
      </c>
      <c r="L47" s="33">
        <f t="shared" si="12"/>
        <v>4.0827853703164498</v>
      </c>
      <c r="M47" s="33">
        <f t="shared" si="12"/>
        <v>4</v>
      </c>
      <c r="N47" s="33" t="str">
        <f t="shared" si="12"/>
        <v/>
      </c>
      <c r="O47" s="14"/>
      <c r="P47" s="173">
        <f>IF(COUNT(J47:N47)&lt;2,"",(MAX(J47:N47)-MIN(J47:N47))^2/2)</f>
        <v>1.1595869917466242E-2</v>
      </c>
      <c r="Q47" s="189">
        <f>IF(COUNT(J47:N47)&lt;2,"",VAR(J47:N47))</f>
        <v>4.6363269834959926E-3</v>
      </c>
      <c r="R47" s="4">
        <f>IF(Q47="",0,COUNT(J47:O47))</f>
        <v>4</v>
      </c>
    </row>
    <row r="48" spans="1:18" s="2" customFormat="1" ht="13.8" thickBot="1" x14ac:dyDescent="0.3">
      <c r="A48" s="18">
        <v>2</v>
      </c>
      <c r="B48" s="494">
        <v>2001</v>
      </c>
      <c r="C48" s="200" t="s">
        <v>59</v>
      </c>
      <c r="D48" s="19" t="s">
        <v>62</v>
      </c>
      <c r="E48" s="19" t="s">
        <v>62</v>
      </c>
      <c r="F48" s="19"/>
      <c r="G48" s="19"/>
      <c r="H48" s="19"/>
      <c r="I48" s="9"/>
      <c r="J48" s="33" t="str">
        <f t="shared" si="12"/>
        <v/>
      </c>
      <c r="K48" s="33" t="str">
        <f t="shared" si="12"/>
        <v/>
      </c>
      <c r="L48" s="33" t="str">
        <f t="shared" si="12"/>
        <v/>
      </c>
      <c r="M48" s="33" t="str">
        <f t="shared" si="12"/>
        <v/>
      </c>
      <c r="N48" s="33" t="str">
        <f t="shared" si="12"/>
        <v/>
      </c>
      <c r="O48" s="14"/>
      <c r="P48" s="173" t="str">
        <f>IF(COUNT(J48:N48)&lt;2,"",(MAX(J48:N48)-MIN(J48:N48))^2/2)</f>
        <v/>
      </c>
      <c r="Q48" s="189" t="str">
        <f>IF(COUNT(J48:N48)&lt;2,"",VAR(J48:N48))</f>
        <v/>
      </c>
      <c r="R48" s="4">
        <f>IF(Q48="",0,COUNT(J48:O48))</f>
        <v>0</v>
      </c>
    </row>
    <row r="49" spans="1:18" s="2" customFormat="1" ht="13.8" thickBot="1" x14ac:dyDescent="0.3">
      <c r="A49" s="18">
        <v>3</v>
      </c>
      <c r="B49" s="19">
        <v>2003</v>
      </c>
      <c r="C49" s="200">
        <v>25700</v>
      </c>
      <c r="D49" s="19">
        <v>26000</v>
      </c>
      <c r="E49" s="19">
        <v>32000</v>
      </c>
      <c r="F49" s="19">
        <v>28000</v>
      </c>
      <c r="G49" s="19">
        <v>26000</v>
      </c>
      <c r="H49" s="19"/>
      <c r="I49" s="9"/>
      <c r="J49" s="33">
        <f t="shared" si="12"/>
        <v>4.4149733479708182</v>
      </c>
      <c r="K49" s="33">
        <f t="shared" si="12"/>
        <v>4.5051499783199063</v>
      </c>
      <c r="L49" s="33">
        <f t="shared" si="12"/>
        <v>4.4471580313422194</v>
      </c>
      <c r="M49" s="33">
        <f t="shared" si="12"/>
        <v>4.4149733479708182</v>
      </c>
      <c r="N49" s="33" t="str">
        <f t="shared" si="12"/>
        <v/>
      </c>
      <c r="O49" s="14"/>
      <c r="P49" s="173">
        <f>IF(COUNT(J49:N49)&lt;2,"",(MAX(J49:N49)-MIN(J49:N49))^2/2)</f>
        <v>4.0659123305580363E-3</v>
      </c>
      <c r="Q49" s="189">
        <f>IF(COUNT(J49:N49)&lt;2,"",VAR(J49:N49))</f>
        <v>1.8082019103274739E-3</v>
      </c>
      <c r="R49" s="4">
        <f>IF(Q49="",0,COUNT(J49:O49))</f>
        <v>4</v>
      </c>
    </row>
    <row r="50" spans="1:18" s="2" customFormat="1" ht="13.8" thickBot="1" x14ac:dyDescent="0.3">
      <c r="A50" s="18">
        <v>4</v>
      </c>
      <c r="B50" s="888">
        <v>2004</v>
      </c>
      <c r="C50" s="916">
        <v>2800</v>
      </c>
      <c r="D50" s="19">
        <v>3000</v>
      </c>
      <c r="E50" s="19">
        <v>3300</v>
      </c>
      <c r="F50" s="19">
        <v>3000</v>
      </c>
      <c r="G50" s="19"/>
      <c r="H50" s="19"/>
      <c r="I50" s="9"/>
      <c r="J50" s="33">
        <f t="shared" si="12"/>
        <v>3.4771212547196626</v>
      </c>
      <c r="K50" s="33">
        <f t="shared" si="12"/>
        <v>3.5185139398778875</v>
      </c>
      <c r="L50" s="33">
        <f t="shared" si="12"/>
        <v>3.4771212547196626</v>
      </c>
      <c r="M50" s="33" t="str">
        <f t="shared" si="12"/>
        <v/>
      </c>
      <c r="N50" s="33" t="str">
        <f t="shared" si="12"/>
        <v/>
      </c>
      <c r="O50" s="14"/>
      <c r="P50" s="173">
        <f>IF(COUNT(J50:N51)&lt;2,"",(MAX(J50:N51)-MIN(J50:N51))^2/2)</f>
        <v>6.7867738123297081E-3</v>
      </c>
      <c r="Q50" s="189">
        <f>IF(COUNT(J50:N51)&lt;2,"",VAR(J50:N51))</f>
        <v>2.4514054385248799E-3</v>
      </c>
      <c r="R50" s="4">
        <f>IF(Q50="",0,COUNT(J50:O51))</f>
        <v>6</v>
      </c>
    </row>
    <row r="51" spans="1:18" s="2" customFormat="1" ht="13.8" thickBot="1" x14ac:dyDescent="0.3">
      <c r="A51" s="18">
        <v>5</v>
      </c>
      <c r="B51" s="889"/>
      <c r="C51" s="917"/>
      <c r="D51" s="19">
        <v>3400</v>
      </c>
      <c r="E51" s="19">
        <v>2600</v>
      </c>
      <c r="F51" s="19">
        <v>2600</v>
      </c>
      <c r="G51" s="19"/>
      <c r="H51" s="19"/>
      <c r="I51" s="9"/>
      <c r="J51" s="33">
        <f t="shared" si="12"/>
        <v>3.5314789170422549</v>
      </c>
      <c r="K51" s="33">
        <f t="shared" si="12"/>
        <v>3.4149733479708178</v>
      </c>
      <c r="L51" s="33">
        <f t="shared" si="12"/>
        <v>3.4149733479708178</v>
      </c>
      <c r="M51" s="33" t="str">
        <f t="shared" si="12"/>
        <v/>
      </c>
      <c r="N51" s="33" t="str">
        <f t="shared" si="12"/>
        <v/>
      </c>
      <c r="O51" s="14"/>
      <c r="P51" s="173"/>
      <c r="Q51" s="189"/>
      <c r="R51" s="4">
        <f t="shared" ref="R51:R57" si="13">IF(Q51="",0,COUNT(J51:O51))</f>
        <v>0</v>
      </c>
    </row>
    <row r="52" spans="1:18" s="2" customFormat="1" ht="13.8" thickBot="1" x14ac:dyDescent="0.3">
      <c r="A52" s="18">
        <v>6</v>
      </c>
      <c r="B52" s="19">
        <v>2005</v>
      </c>
      <c r="C52" s="200" t="s">
        <v>59</v>
      </c>
      <c r="D52" s="19" t="s">
        <v>59</v>
      </c>
      <c r="E52" s="19" t="s">
        <v>59</v>
      </c>
      <c r="F52" s="19"/>
      <c r="G52" s="19"/>
      <c r="H52" s="19"/>
      <c r="I52" s="9"/>
      <c r="J52" s="33" t="str">
        <f t="shared" si="12"/>
        <v/>
      </c>
      <c r="K52" s="33" t="str">
        <f t="shared" si="12"/>
        <v/>
      </c>
      <c r="L52" s="33" t="str">
        <f t="shared" si="12"/>
        <v/>
      </c>
      <c r="M52" s="33" t="str">
        <f t="shared" si="12"/>
        <v/>
      </c>
      <c r="N52" s="33" t="str">
        <f t="shared" si="12"/>
        <v/>
      </c>
      <c r="O52" s="14"/>
      <c r="P52" s="173" t="str">
        <f t="shared" ref="P52:P57" si="14">IF(COUNT(J52:N52)&lt;2,"",(MAX(J52:N52)-MIN(J52:N52))^2/2)</f>
        <v/>
      </c>
      <c r="Q52" s="189" t="str">
        <f t="shared" ref="Q52:Q57" si="15">IF(COUNT(J52:N52)&lt;2,"",VAR(J52:N52))</f>
        <v/>
      </c>
      <c r="R52" s="4">
        <f t="shared" si="13"/>
        <v>0</v>
      </c>
    </row>
    <row r="53" spans="1:18" s="2" customFormat="1" ht="13.8" thickBot="1" x14ac:dyDescent="0.3">
      <c r="A53" s="18">
        <v>7</v>
      </c>
      <c r="B53" s="19">
        <v>2006</v>
      </c>
      <c r="C53" s="200" t="s">
        <v>59</v>
      </c>
      <c r="D53" s="19" t="s">
        <v>59</v>
      </c>
      <c r="E53" s="19" t="s">
        <v>59</v>
      </c>
      <c r="F53" s="19" t="s">
        <v>59</v>
      </c>
      <c r="G53" s="19" t="s">
        <v>59</v>
      </c>
      <c r="H53" s="19"/>
      <c r="I53" s="9"/>
      <c r="J53" s="33" t="str">
        <f t="shared" si="12"/>
        <v/>
      </c>
      <c r="K53" s="33" t="str">
        <f t="shared" si="12"/>
        <v/>
      </c>
      <c r="L53" s="33" t="str">
        <f t="shared" si="12"/>
        <v/>
      </c>
      <c r="M53" s="33" t="str">
        <f t="shared" si="12"/>
        <v/>
      </c>
      <c r="N53" s="33" t="str">
        <f t="shared" si="12"/>
        <v/>
      </c>
      <c r="O53" s="14"/>
      <c r="P53" s="173" t="str">
        <f t="shared" si="14"/>
        <v/>
      </c>
      <c r="Q53" s="189" t="str">
        <f t="shared" si="15"/>
        <v/>
      </c>
      <c r="R53" s="4">
        <f t="shared" si="13"/>
        <v>0</v>
      </c>
    </row>
    <row r="54" spans="1:18" s="2" customFormat="1" ht="13.8" thickBot="1" x14ac:dyDescent="0.3">
      <c r="A54" s="18">
        <v>8</v>
      </c>
      <c r="B54" s="19">
        <v>2007</v>
      </c>
      <c r="C54" s="200">
        <v>600</v>
      </c>
      <c r="D54" s="19">
        <v>200</v>
      </c>
      <c r="E54" s="19">
        <v>300</v>
      </c>
      <c r="F54" s="19">
        <v>500</v>
      </c>
      <c r="G54" s="19">
        <v>500</v>
      </c>
      <c r="H54" s="19"/>
      <c r="I54" s="9"/>
      <c r="J54" s="33">
        <f t="shared" si="12"/>
        <v>2.3010299956639813</v>
      </c>
      <c r="K54" s="33">
        <f t="shared" si="12"/>
        <v>2.4771212547196626</v>
      </c>
      <c r="L54" s="33">
        <f t="shared" si="12"/>
        <v>2.6989700043360187</v>
      </c>
      <c r="M54" s="33">
        <f t="shared" si="12"/>
        <v>2.6989700043360187</v>
      </c>
      <c r="N54" s="33" t="str">
        <f t="shared" si="12"/>
        <v/>
      </c>
      <c r="O54" s="14"/>
      <c r="P54" s="173">
        <f t="shared" si="14"/>
        <v>7.9178125250950637E-2</v>
      </c>
      <c r="Q54" s="189">
        <f t="shared" si="15"/>
        <v>3.7179530661024918E-2</v>
      </c>
      <c r="R54" s="4">
        <f t="shared" si="13"/>
        <v>4</v>
      </c>
    </row>
    <row r="55" spans="1:18" s="2" customFormat="1" ht="13.8" thickBot="1" x14ac:dyDescent="0.3">
      <c r="A55" s="18"/>
      <c r="B55" s="892">
        <v>2008</v>
      </c>
      <c r="C55" s="892">
        <v>6300</v>
      </c>
      <c r="D55" s="436">
        <v>6200</v>
      </c>
      <c r="E55" s="436">
        <v>6000</v>
      </c>
      <c r="F55" s="436">
        <v>8300</v>
      </c>
      <c r="G55" s="436">
        <v>7400</v>
      </c>
      <c r="H55" s="436"/>
      <c r="I55" s="9"/>
      <c r="J55" s="33">
        <f t="shared" ref="J55:N57" si="16">IF(D55="","",IF(D55="&lt; 10","",IF(D55="&lt;10","",IF(D55="&lt; 100","",IF(D55="&lt;100","",LOG(D55))))))</f>
        <v>3.7923916894982539</v>
      </c>
      <c r="K55" s="33">
        <f t="shared" si="16"/>
        <v>3.7781512503836434</v>
      </c>
      <c r="L55" s="33">
        <f t="shared" si="16"/>
        <v>3.9190780923760737</v>
      </c>
      <c r="M55" s="33">
        <f t="shared" si="16"/>
        <v>3.8692317197309762</v>
      </c>
      <c r="N55" s="33" t="str">
        <f t="shared" si="16"/>
        <v/>
      </c>
      <c r="O55" s="14"/>
      <c r="P55" s="173">
        <f>IF(COUNT(J55:N56)&lt;2,"",(MAX(J55:N56)-MIN(J55:N56))^2/2)</f>
        <v>1.9007937900835548E-2</v>
      </c>
      <c r="Q55" s="189">
        <f>IF(COUNT(J55:N56)&lt;2,"",VAR(J55:N56))</f>
        <v>5.0108807963988805E-3</v>
      </c>
      <c r="R55" s="4">
        <f>IF(Q55="",0,COUNT(J55:O56))</f>
        <v>8</v>
      </c>
    </row>
    <row r="56" spans="1:18" s="2" customFormat="1" ht="13.8" thickBot="1" x14ac:dyDescent="0.3">
      <c r="A56" s="18"/>
      <c r="B56" s="893"/>
      <c r="C56" s="893"/>
      <c r="D56" s="436">
        <v>8500</v>
      </c>
      <c r="E56" s="436">
        <v>8300</v>
      </c>
      <c r="F56" s="436">
        <v>8700</v>
      </c>
      <c r="G56" s="436">
        <v>9400</v>
      </c>
      <c r="H56" s="436"/>
      <c r="I56" s="9"/>
      <c r="J56" s="33">
        <f t="shared" si="16"/>
        <v>3.9294189257142929</v>
      </c>
      <c r="K56" s="33">
        <f t="shared" si="16"/>
        <v>3.9190780923760737</v>
      </c>
      <c r="L56" s="33">
        <f t="shared" si="16"/>
        <v>3.9395192526186187</v>
      </c>
      <c r="M56" s="33">
        <f t="shared" si="16"/>
        <v>3.9731278535996988</v>
      </c>
      <c r="N56" s="33" t="str">
        <f t="shared" si="16"/>
        <v/>
      </c>
      <c r="O56" s="14"/>
      <c r="P56" s="173"/>
      <c r="Q56" s="189"/>
      <c r="R56" s="4">
        <f t="shared" si="13"/>
        <v>0</v>
      </c>
    </row>
    <row r="57" spans="1:18" s="2" customFormat="1" x14ac:dyDescent="0.25">
      <c r="A57" s="18"/>
      <c r="B57" s="19"/>
      <c r="C57" s="200"/>
      <c r="D57" s="19"/>
      <c r="E57" s="19"/>
      <c r="F57" s="19"/>
      <c r="G57" s="19"/>
      <c r="H57" s="19"/>
      <c r="I57" s="9"/>
      <c r="J57" s="33" t="str">
        <f t="shared" si="16"/>
        <v/>
      </c>
      <c r="K57" s="33" t="str">
        <f t="shared" si="16"/>
        <v/>
      </c>
      <c r="L57" s="33" t="str">
        <f t="shared" si="16"/>
        <v/>
      </c>
      <c r="M57" s="33" t="str">
        <f t="shared" si="16"/>
        <v/>
      </c>
      <c r="N57" s="33" t="str">
        <f t="shared" si="16"/>
        <v/>
      </c>
      <c r="O57" s="14"/>
      <c r="P57" s="173" t="str">
        <f t="shared" si="14"/>
        <v/>
      </c>
      <c r="Q57" s="189" t="str">
        <f t="shared" si="15"/>
        <v/>
      </c>
      <c r="R57" s="4">
        <f t="shared" si="13"/>
        <v>0</v>
      </c>
    </row>
    <row r="58" spans="1:18" x14ac:dyDescent="0.25">
      <c r="P58" s="173"/>
      <c r="Q58" s="4"/>
      <c r="R58" s="4"/>
    </row>
    <row r="59" spans="1:18" x14ac:dyDescent="0.25">
      <c r="P59" s="173"/>
      <c r="Q59" s="4"/>
      <c r="R59" s="4"/>
    </row>
    <row r="60" spans="1:18" s="2" customFormat="1" ht="15.6" x14ac:dyDescent="0.25">
      <c r="A60" s="299" t="s">
        <v>24</v>
      </c>
      <c r="B60" s="299"/>
      <c r="C60" s="884" t="s">
        <v>86</v>
      </c>
      <c r="D60" s="884"/>
      <c r="E60" s="884"/>
      <c r="F60" s="884"/>
      <c r="G60" s="884"/>
      <c r="H60" s="884"/>
      <c r="I60" s="6"/>
      <c r="O60" s="14"/>
      <c r="P60" s="173"/>
      <c r="Q60" s="4"/>
      <c r="R60" s="4"/>
    </row>
    <row r="61" spans="1:18" s="4" customFormat="1" ht="15.6" x14ac:dyDescent="0.25">
      <c r="A61" s="11"/>
      <c r="B61" s="11"/>
      <c r="C61" s="12"/>
      <c r="D61" s="12"/>
      <c r="E61" s="12"/>
      <c r="F61" s="12"/>
      <c r="G61" s="12"/>
      <c r="H61" s="12"/>
      <c r="I61" s="11"/>
      <c r="O61" s="15"/>
      <c r="P61" s="173"/>
    </row>
    <row r="62" spans="1:18" s="4" customFormat="1" ht="15.6" x14ac:dyDescent="0.25">
      <c r="A62" s="2" t="s">
        <v>1</v>
      </c>
      <c r="B62" s="10"/>
      <c r="C62" s="12"/>
      <c r="D62" s="12"/>
      <c r="E62" s="12"/>
      <c r="F62" s="12"/>
      <c r="G62" s="12"/>
      <c r="H62" s="12"/>
      <c r="I62" s="11"/>
      <c r="O62" s="15"/>
      <c r="P62" s="173"/>
    </row>
    <row r="63" spans="1:18" s="2" customFormat="1" x14ac:dyDescent="0.25">
      <c r="C63" s="885" t="s">
        <v>55</v>
      </c>
      <c r="D63" s="886"/>
      <c r="E63" s="886"/>
      <c r="F63" s="886"/>
      <c r="G63" s="886"/>
      <c r="H63" s="886"/>
      <c r="J63" s="885" t="s">
        <v>12</v>
      </c>
      <c r="K63" s="887"/>
      <c r="L63" s="887"/>
      <c r="M63" s="887"/>
      <c r="N63" s="887"/>
      <c r="O63" s="14"/>
      <c r="P63" s="173"/>
      <c r="Q63" s="4"/>
      <c r="R63" s="4"/>
    </row>
    <row r="64" spans="1:18" s="2" customFormat="1" ht="13.8" thickBot="1" x14ac:dyDescent="0.3">
      <c r="A64" s="524" t="s">
        <v>11</v>
      </c>
      <c r="B64" s="24" t="s">
        <v>5</v>
      </c>
      <c r="C64" s="20" t="s">
        <v>2</v>
      </c>
      <c r="D64" s="17">
        <v>1</v>
      </c>
      <c r="E64" s="17">
        <v>2</v>
      </c>
      <c r="F64" s="17">
        <v>3</v>
      </c>
      <c r="G64" s="16">
        <v>4</v>
      </c>
      <c r="H64" s="16">
        <v>5</v>
      </c>
      <c r="I64" s="8"/>
      <c r="J64" s="29">
        <v>1</v>
      </c>
      <c r="K64" s="30">
        <v>2</v>
      </c>
      <c r="L64" s="30">
        <v>3</v>
      </c>
      <c r="M64" s="31">
        <v>4</v>
      </c>
      <c r="N64" s="32">
        <v>5</v>
      </c>
      <c r="O64" s="14"/>
      <c r="P64" s="173"/>
      <c r="Q64" s="4"/>
      <c r="R64" s="4"/>
    </row>
    <row r="65" spans="1:18" ht="13.8" thickBot="1" x14ac:dyDescent="0.3">
      <c r="A65" s="242"/>
      <c r="B65" s="165">
        <v>2002</v>
      </c>
      <c r="C65" s="523">
        <v>12000</v>
      </c>
      <c r="D65" s="166">
        <v>14000</v>
      </c>
      <c r="E65" s="495">
        <v>9100</v>
      </c>
      <c r="F65" s="166">
        <v>19000</v>
      </c>
      <c r="J65" s="33">
        <f t="shared" ref="J65:J74" si="17">IF(D65="","",IF(D65="&lt; 10","",IF(D65="&lt;10","",IF(D65="&lt; 100","",IF(D65="&lt;100","",LOG(D65))))))</f>
        <v>4.1461280356782382</v>
      </c>
      <c r="K65" s="33"/>
      <c r="L65" s="33">
        <f t="shared" ref="L65:L74" si="18">IF(F65="","",IF(F65="&lt; 10","",IF(F65="&lt;10","",IF(F65="&lt; 100","",IF(F65="&lt;100","",LOG(F65))))))</f>
        <v>4.2787536009528289</v>
      </c>
      <c r="M65" s="33" t="str">
        <f t="shared" ref="M65:M74" si="19">IF(G65="","",IF(G65="&lt; 10","",IF(G65="&lt;10","",IF(G65="&lt; 100","",IF(G65="&lt;100","",LOG(G65))))))</f>
        <v/>
      </c>
      <c r="N65" s="33" t="str">
        <f t="shared" ref="N65:N74" si="20">IF(H65="","",IF(H65="&lt; 10","",IF(H65="&lt;10","",IF(H65="&lt; 100","",IF(H65="&lt;100","",LOG(H65))))))</f>
        <v/>
      </c>
      <c r="P65" s="173">
        <f>IF(COUNT(J65:N65)&lt;2,"",(MAX(J65:N65)-MIN(J65:N65))^2/2)</f>
        <v>8.7947702822023573E-3</v>
      </c>
      <c r="Q65" s="189">
        <f>IF(COUNT(J65:N65)&lt;2,"",VAR(J65:N65))</f>
        <v>8.7947702822023573E-3</v>
      </c>
      <c r="R65" s="4">
        <f>IF(Q65="",0,COUNT(J65:O65))</f>
        <v>2</v>
      </c>
    </row>
    <row r="66" spans="1:18" ht="13.8" thickBot="1" x14ac:dyDescent="0.3">
      <c r="A66" s="242"/>
      <c r="B66" s="979">
        <v>2003</v>
      </c>
      <c r="C66" s="971">
        <v>2700</v>
      </c>
      <c r="D66" s="168">
        <v>4000</v>
      </c>
      <c r="E66" s="168">
        <v>2500</v>
      </c>
      <c r="F66" s="168">
        <v>3500</v>
      </c>
      <c r="J66" s="33">
        <f t="shared" si="17"/>
        <v>3.6020599913279625</v>
      </c>
      <c r="K66" s="33">
        <f t="shared" ref="K66:K74" si="21">IF(E66="","",IF(E66="&lt; 10","",IF(E66="&lt;10","",IF(E66="&lt; 100","",IF(E66="&lt;100","",LOG(E66))))))</f>
        <v>3.3979400086720375</v>
      </c>
      <c r="L66" s="33">
        <f t="shared" si="18"/>
        <v>3.5440680443502757</v>
      </c>
      <c r="M66" s="33" t="str">
        <f t="shared" si="19"/>
        <v/>
      </c>
      <c r="N66" s="33" t="str">
        <f t="shared" si="20"/>
        <v/>
      </c>
      <c r="P66" s="173">
        <f>IF(COUNT(J66:N67)&lt;2,"",(MAX(J66:N67)-MIN(J66:N67))^2/2)</f>
        <v>0.12758825029830065</v>
      </c>
      <c r="Q66" s="189">
        <f>IF(COUNT(J66:N67)&lt;2,"",VAR(J66:N67))</f>
        <v>3.2849054818483693E-2</v>
      </c>
      <c r="R66" s="4">
        <f>IF(Q66="",0,COUNT(J66:O67))</f>
        <v>6</v>
      </c>
    </row>
    <row r="67" spans="1:18" ht="13.8" thickBot="1" x14ac:dyDescent="0.3">
      <c r="A67" s="242"/>
      <c r="B67" s="980"/>
      <c r="C67" s="972"/>
      <c r="D67" s="506">
        <v>4800</v>
      </c>
      <c r="E67" s="168">
        <v>1500</v>
      </c>
      <c r="F67" s="168">
        <v>2500</v>
      </c>
      <c r="J67" s="33">
        <f t="shared" si="17"/>
        <v>3.6812412373755872</v>
      </c>
      <c r="K67" s="33">
        <f t="shared" si="21"/>
        <v>3.1760912590556813</v>
      </c>
      <c r="L67" s="33">
        <f t="shared" si="18"/>
        <v>3.3979400086720375</v>
      </c>
      <c r="M67" s="33" t="str">
        <f t="shared" si="19"/>
        <v/>
      </c>
      <c r="N67" s="33" t="str">
        <f t="shared" si="20"/>
        <v/>
      </c>
      <c r="P67" s="173"/>
      <c r="Q67" s="189"/>
      <c r="R67" s="4"/>
    </row>
    <row r="68" spans="1:18" ht="13.8" thickBot="1" x14ac:dyDescent="0.3">
      <c r="A68" s="242"/>
      <c r="B68" s="167">
        <v>2003</v>
      </c>
      <c r="C68" s="506">
        <v>25700</v>
      </c>
      <c r="D68" s="168">
        <v>33600</v>
      </c>
      <c r="E68" s="168">
        <v>36400</v>
      </c>
      <c r="F68" s="168">
        <v>20000</v>
      </c>
      <c r="J68" s="33">
        <f t="shared" si="17"/>
        <v>4.5263392773898437</v>
      </c>
      <c r="K68" s="33">
        <f t="shared" si="21"/>
        <v>4.5611013836490564</v>
      </c>
      <c r="L68" s="33">
        <f t="shared" si="18"/>
        <v>4.3010299956639813</v>
      </c>
      <c r="M68" s="33" t="str">
        <f t="shared" si="19"/>
        <v/>
      </c>
      <c r="N68" s="33" t="str">
        <f t="shared" si="20"/>
        <v/>
      </c>
      <c r="P68" s="173">
        <f>IF(COUNT(J68:N68)&lt;2,"",(MAX(J68:N68)-MIN(J68:N68))^2/2)</f>
        <v>3.3818563424241735E-2</v>
      </c>
      <c r="Q68" s="189">
        <f>IF(COUNT(J68:N68)&lt;2,"",VAR(J68:N68))</f>
        <v>1.9934967218647383E-2</v>
      </c>
      <c r="R68" s="4">
        <f>IF(Q68="",0,COUNT(J68:O68))</f>
        <v>3</v>
      </c>
    </row>
    <row r="69" spans="1:18" ht="13.8" thickBot="1" x14ac:dyDescent="0.3">
      <c r="A69" s="242"/>
      <c r="B69" s="950">
        <v>2003</v>
      </c>
      <c r="C69" s="969">
        <v>130</v>
      </c>
      <c r="D69" s="168">
        <v>220</v>
      </c>
      <c r="E69" s="168">
        <v>120</v>
      </c>
      <c r="F69" s="168">
        <v>100</v>
      </c>
      <c r="J69" s="33">
        <f t="shared" si="17"/>
        <v>2.3424226808222062</v>
      </c>
      <c r="K69" s="33">
        <f t="shared" si="21"/>
        <v>2.0791812460476247</v>
      </c>
      <c r="L69" s="33">
        <f t="shared" si="18"/>
        <v>2</v>
      </c>
      <c r="M69" s="33" t="str">
        <f t="shared" si="19"/>
        <v/>
      </c>
      <c r="N69" s="33" t="str">
        <f t="shared" si="20"/>
        <v/>
      </c>
      <c r="P69" s="173">
        <f>IF(COUNT(J69:N70)&lt;2,"",(MAX(J69:N70)-MIN(J69:N70))^2/2)</f>
        <v>9.9975152496924652E-2</v>
      </c>
      <c r="Q69" s="189">
        <f>IF(COUNT(J69:N70)&lt;2,"",VAR(J69:N70))</f>
        <v>2.8230324889143364E-2</v>
      </c>
      <c r="R69" s="4">
        <f>IF(Q69="",0,COUNT(J69:O70))</f>
        <v>6</v>
      </c>
    </row>
    <row r="70" spans="1:18" ht="13.8" thickBot="1" x14ac:dyDescent="0.3">
      <c r="A70" s="242"/>
      <c r="B70" s="951"/>
      <c r="C70" s="970"/>
      <c r="D70" s="168">
        <v>280</v>
      </c>
      <c r="E70" s="168">
        <v>160</v>
      </c>
      <c r="F70" s="168">
        <v>200</v>
      </c>
      <c r="J70" s="33">
        <f t="shared" si="17"/>
        <v>2.4471580313422194</v>
      </c>
      <c r="K70" s="33">
        <f t="shared" si="21"/>
        <v>2.2041199826559246</v>
      </c>
      <c r="L70" s="33">
        <f t="shared" si="18"/>
        <v>2.3010299956639813</v>
      </c>
      <c r="M70" s="33" t="str">
        <f t="shared" si="19"/>
        <v/>
      </c>
      <c r="N70" s="33" t="str">
        <f t="shared" si="20"/>
        <v/>
      </c>
      <c r="P70" s="173"/>
      <c r="Q70" s="189"/>
      <c r="R70" s="4">
        <f>IF(Q70="",0,COUNT(J70:O70))</f>
        <v>0</v>
      </c>
    </row>
    <row r="71" spans="1:18" ht="13.8" thickBot="1" x14ac:dyDescent="0.3">
      <c r="A71" s="242"/>
      <c r="B71" s="950">
        <v>2003</v>
      </c>
      <c r="C71" s="969">
        <v>2000</v>
      </c>
      <c r="D71" s="168">
        <v>1700</v>
      </c>
      <c r="E71" s="168">
        <v>2500</v>
      </c>
      <c r="F71" s="168">
        <v>2400</v>
      </c>
      <c r="J71" s="33">
        <f t="shared" si="17"/>
        <v>3.2304489213782741</v>
      </c>
      <c r="K71" s="33">
        <f t="shared" si="21"/>
        <v>3.3979400086720375</v>
      </c>
      <c r="L71" s="33">
        <f t="shared" si="18"/>
        <v>3.3802112417116059</v>
      </c>
      <c r="M71" s="33" t="str">
        <f t="shared" si="19"/>
        <v/>
      </c>
      <c r="N71" s="33" t="str">
        <f t="shared" si="20"/>
        <v/>
      </c>
      <c r="P71" s="173">
        <f>IF(COUNT(J71:N72)&lt;2,"",(MAX(J71:N72)-MIN(J71:N72))^2/2)</f>
        <v>2.3481419170682673E-2</v>
      </c>
      <c r="Q71" s="189">
        <f>IF(COUNT(J71:N72)&lt;2,"",VAR(J71:N72))</f>
        <v>7.79357431863828E-3</v>
      </c>
      <c r="R71" s="4">
        <f>IF(Q71="",0,COUNT(J71:O72))</f>
        <v>6</v>
      </c>
    </row>
    <row r="72" spans="1:18" ht="13.8" thickBot="1" x14ac:dyDescent="0.3">
      <c r="A72" s="242"/>
      <c r="B72" s="951"/>
      <c r="C72" s="970"/>
      <c r="D72" s="168">
        <v>1800</v>
      </c>
      <c r="E72" s="168">
        <v>1900</v>
      </c>
      <c r="F72" s="168">
        <v>2800</v>
      </c>
      <c r="J72" s="33">
        <f t="shared" si="17"/>
        <v>3.255272505103306</v>
      </c>
      <c r="K72" s="33">
        <f t="shared" si="21"/>
        <v>3.2787536009528289</v>
      </c>
      <c r="L72" s="33">
        <f t="shared" si="18"/>
        <v>3.4471580313422194</v>
      </c>
      <c r="M72" s="33" t="str">
        <f t="shared" si="19"/>
        <v/>
      </c>
      <c r="N72" s="33" t="str">
        <f t="shared" si="20"/>
        <v/>
      </c>
      <c r="P72" s="173"/>
      <c r="Q72" s="189"/>
      <c r="R72" s="4">
        <f>IF(Q72="",0,COUNT(J72:O72))</f>
        <v>0</v>
      </c>
    </row>
    <row r="73" spans="1:18" ht="13.8" thickBot="1" x14ac:dyDescent="0.3">
      <c r="A73" s="242"/>
      <c r="B73" s="416">
        <v>2004</v>
      </c>
      <c r="C73" s="416">
        <v>2800</v>
      </c>
      <c r="D73" s="416">
        <v>2200</v>
      </c>
      <c r="E73" s="416">
        <v>2400</v>
      </c>
      <c r="F73" s="416">
        <v>5200</v>
      </c>
      <c r="J73" s="33">
        <f t="shared" si="17"/>
        <v>3.3424226808222062</v>
      </c>
      <c r="K73" s="33">
        <f t="shared" si="21"/>
        <v>3.3802112417116059</v>
      </c>
      <c r="L73" s="33">
        <f t="shared" si="18"/>
        <v>3.716003343634799</v>
      </c>
      <c r="M73" s="33" t="str">
        <f t="shared" si="19"/>
        <v/>
      </c>
      <c r="N73" s="33" t="str">
        <f t="shared" si="20"/>
        <v/>
      </c>
      <c r="P73" s="173">
        <f>IF(COUNT(J73:N73)&lt;2,"",(MAX(J73:N73)-MIN(J73:N73))^2/2)</f>
        <v>6.9781255813748097E-2</v>
      </c>
      <c r="Q73" s="189">
        <f>IF(COUNT(J73:N73)&lt;2,"",VAR(J73:N73))</f>
        <v>4.2291137112597355E-2</v>
      </c>
      <c r="R73" s="4">
        <f>IF(Q73="",0,COUNT(J73:O73))</f>
        <v>3</v>
      </c>
    </row>
    <row r="74" spans="1:18" ht="13.8" thickBot="1" x14ac:dyDescent="0.3">
      <c r="A74" s="242"/>
      <c r="B74" s="416">
        <v>2007</v>
      </c>
      <c r="C74" s="416">
        <v>600</v>
      </c>
      <c r="D74" s="416">
        <v>330</v>
      </c>
      <c r="E74" s="416">
        <v>320</v>
      </c>
      <c r="F74" s="416">
        <v>400</v>
      </c>
      <c r="J74" s="33">
        <f t="shared" si="17"/>
        <v>2.5185139398778875</v>
      </c>
      <c r="K74" s="33">
        <f t="shared" si="21"/>
        <v>2.5051499783199058</v>
      </c>
      <c r="L74" s="33">
        <f t="shared" si="18"/>
        <v>2.6020599913279625</v>
      </c>
      <c r="M74" s="33" t="str">
        <f t="shared" si="19"/>
        <v/>
      </c>
      <c r="N74" s="33" t="str">
        <f t="shared" si="20"/>
        <v/>
      </c>
      <c r="P74" s="173">
        <f>IF(COUNT(J74:N74)&lt;2,"",(MAX(J74:N74)-MIN(J74:N74))^2/2)</f>
        <v>4.6957753106108575E-3</v>
      </c>
      <c r="Q74" s="189">
        <f>IF(COUNT(J74:N74)&lt;2,"",VAR(J74:N74))</f>
        <v>2.7583481337739172E-3</v>
      </c>
      <c r="R74" s="4">
        <f>IF(Q74="",0,COUNT(J74:O74))</f>
        <v>3</v>
      </c>
    </row>
    <row r="75" spans="1:18" x14ac:dyDescent="0.25">
      <c r="A75" s="242"/>
      <c r="B75" s="522">
        <v>2008</v>
      </c>
      <c r="C75" s="522">
        <v>6300</v>
      </c>
      <c r="D75" s="522">
        <v>8600</v>
      </c>
      <c r="E75" s="522">
        <v>9700</v>
      </c>
      <c r="F75" s="522">
        <v>9600</v>
      </c>
      <c r="J75" s="33">
        <f>IF(D75="","",IF(D75="&lt; 10","",IF(D75="&lt;10","",IF(D75="&lt; 100","",IF(D75="&lt;100","",LOG(D75))))))</f>
        <v>3.9344984512435679</v>
      </c>
      <c r="K75" s="33">
        <f>IF(E75="","",IF(E75="&lt; 10","",IF(E75="&lt;10","",IF(E75="&lt; 100","",IF(E75="&lt;100","",LOG(E75))))))</f>
        <v>3.9867717342662448</v>
      </c>
      <c r="L75" s="33">
        <f>IF(F75="","",IF(F75="&lt; 10","",IF(F75="&lt;10","",IF(F75="&lt; 100","",IF(F75="&lt;100","",LOG(F75))))))</f>
        <v>3.9822712330395684</v>
      </c>
      <c r="M75" s="33" t="str">
        <f>IF(G75="","",IF(G75="&lt; 10","",IF(G75="&lt;10","",IF(G75="&lt; 100","",IF(G75="&lt;100","",LOG(G75))))))</f>
        <v/>
      </c>
      <c r="N75" s="33" t="str">
        <f>IF(H75="","",IF(H75="&lt; 10","",IF(H75="&lt;10","",IF(H75="&lt; 100","",IF(H75="&lt;100","",LOG(H75))))))</f>
        <v/>
      </c>
      <c r="P75" s="173">
        <f>IF(COUNT(J75:N75)&lt;2,"",(MAX(J75:N75)-MIN(J75:N75))^2/2)</f>
        <v>1.3662480589844387E-3</v>
      </c>
      <c r="Q75" s="189">
        <f>IF(COUNT(J75:N75)&lt;2,"",VAR(J75:N75))</f>
        <v>8.3916488496474536E-4</v>
      </c>
      <c r="R75" s="4">
        <f>IF(Q75="",0,COUNT(J75:O75))</f>
        <v>3</v>
      </c>
    </row>
    <row r="78" spans="1:18" s="2" customFormat="1" ht="15.6" x14ac:dyDescent="0.25">
      <c r="A78" s="299" t="s">
        <v>24</v>
      </c>
      <c r="B78" s="299"/>
      <c r="C78" s="884" t="s">
        <v>85</v>
      </c>
      <c r="D78" s="884"/>
      <c r="E78" s="884"/>
      <c r="F78" s="884"/>
      <c r="G78" s="884"/>
      <c r="H78" s="884"/>
      <c r="I78" s="6"/>
      <c r="O78" s="14"/>
      <c r="P78" s="173"/>
      <c r="Q78" s="4"/>
      <c r="R78" s="4"/>
    </row>
    <row r="79" spans="1:18" s="4" customFormat="1" ht="15.6" x14ac:dyDescent="0.25">
      <c r="A79" s="11"/>
      <c r="B79" s="11"/>
      <c r="C79" s="12"/>
      <c r="D79" s="12"/>
      <c r="E79" s="12"/>
      <c r="F79" s="12"/>
      <c r="G79" s="12"/>
      <c r="H79" s="12"/>
      <c r="I79" s="11"/>
      <c r="O79" s="15"/>
      <c r="P79" s="173"/>
    </row>
    <row r="80" spans="1:18" s="4" customFormat="1" ht="15.6" x14ac:dyDescent="0.25">
      <c r="A80" s="2" t="s">
        <v>1</v>
      </c>
      <c r="B80" s="10"/>
      <c r="C80" s="12"/>
      <c r="D80" s="12"/>
      <c r="E80" s="12"/>
      <c r="F80" s="12"/>
      <c r="G80" s="12"/>
      <c r="H80" s="12"/>
      <c r="I80" s="11"/>
      <c r="O80" s="15"/>
      <c r="P80" s="173"/>
    </row>
    <row r="81" spans="1:18" s="2" customFormat="1" x14ac:dyDescent="0.25">
      <c r="C81" s="885" t="s">
        <v>55</v>
      </c>
      <c r="D81" s="886"/>
      <c r="E81" s="886"/>
      <c r="F81" s="886"/>
      <c r="G81" s="886"/>
      <c r="H81" s="886"/>
      <c r="J81" s="885" t="s">
        <v>12</v>
      </c>
      <c r="K81" s="887"/>
      <c r="L81" s="887"/>
      <c r="M81" s="887"/>
      <c r="N81" s="887"/>
      <c r="O81" s="14"/>
      <c r="P81" s="173"/>
      <c r="Q81" s="4"/>
      <c r="R81" s="4"/>
    </row>
    <row r="82" spans="1:18" s="2" customFormat="1" ht="13.8" thickBot="1" x14ac:dyDescent="0.3">
      <c r="A82" s="23" t="s">
        <v>11</v>
      </c>
      <c r="B82" s="24" t="s">
        <v>5</v>
      </c>
      <c r="C82" s="20" t="s">
        <v>2</v>
      </c>
      <c r="D82" s="17">
        <v>1</v>
      </c>
      <c r="E82" s="17">
        <v>2</v>
      </c>
      <c r="F82" s="17">
        <v>3</v>
      </c>
      <c r="G82" s="16">
        <v>4</v>
      </c>
      <c r="H82" s="16">
        <v>5</v>
      </c>
      <c r="I82" s="8"/>
      <c r="J82" s="29">
        <v>1</v>
      </c>
      <c r="K82" s="30">
        <v>2</v>
      </c>
      <c r="L82" s="30">
        <v>3</v>
      </c>
      <c r="M82" s="31">
        <v>4</v>
      </c>
      <c r="N82" s="32">
        <v>5</v>
      </c>
      <c r="O82" s="14"/>
      <c r="P82" s="173"/>
      <c r="Q82" s="4"/>
      <c r="R82" s="4"/>
    </row>
    <row r="83" spans="1:18" ht="13.8" thickBot="1" x14ac:dyDescent="0.3">
      <c r="A83" s="242"/>
      <c r="B83" s="522">
        <v>2008</v>
      </c>
      <c r="C83" s="522">
        <v>6300</v>
      </c>
      <c r="D83" s="295">
        <v>8000</v>
      </c>
      <c r="E83" s="295">
        <v>8400</v>
      </c>
      <c r="F83" s="295">
        <v>8000</v>
      </c>
      <c r="G83" s="295">
        <v>9100</v>
      </c>
      <c r="H83" s="295">
        <v>8200</v>
      </c>
      <c r="I83" s="295">
        <v>8100</v>
      </c>
      <c r="J83" s="362">
        <f t="shared" ref="J83:K86" si="22">IF(D83="","",IF(D83="&lt; 10","",IF(D83="&lt;10","",IF(D83="&lt; 100","",IF(D83="&lt;100","",LOG(D83))))))</f>
        <v>3.9030899869919438</v>
      </c>
      <c r="K83" s="362">
        <f t="shared" si="22"/>
        <v>3.9242792860618816</v>
      </c>
      <c r="L83" s="33">
        <f t="shared" ref="L83:M86" si="23">IF(F83="","",IF(F83="&lt; 10","",IF(F83="&lt;10","",IF(F83="&lt; 100","",IF(F83="&lt;100","",LOG(F83))))))</f>
        <v>3.9030899869919438</v>
      </c>
      <c r="M83" s="33">
        <f t="shared" si="23"/>
        <v>3.9590413923210934</v>
      </c>
      <c r="N83" s="33">
        <f t="shared" ref="N83:O86" si="24">IF(H83="","",IF(H83="&lt; 10","",IF(H83="&lt;10","",IF(H83="&lt; 100","",IF(H83="&lt;100","",LOG(H83))))))</f>
        <v>3.9138138523837167</v>
      </c>
      <c r="O83" s="33">
        <f t="shared" si="24"/>
        <v>3.90848501887865</v>
      </c>
      <c r="P83" s="173">
        <f>IF(COUNT(J83:O83)&lt;2,"",(MAX(J83:O83)-MIN(J83:O83))^2/2)</f>
        <v>1.5652798791533987E-3</v>
      </c>
      <c r="Q83" s="189">
        <f>IF(COUNT(J83:O83)&lt;2,"",VAR(J83:O83))</f>
        <v>4.5481898544102181E-4</v>
      </c>
      <c r="R83" s="4">
        <f>IF(Q83="",0,COUNT(J83:O83))</f>
        <v>6</v>
      </c>
    </row>
    <row r="84" spans="1:18" ht="13.8" thickBot="1" x14ac:dyDescent="0.3">
      <c r="A84" s="242"/>
      <c r="B84" s="165"/>
      <c r="C84" s="165"/>
      <c r="D84" s="165"/>
      <c r="E84" s="165"/>
      <c r="F84" s="165"/>
      <c r="G84" s="242"/>
      <c r="H84" s="242"/>
      <c r="I84" s="242"/>
      <c r="J84" s="362" t="str">
        <f t="shared" si="22"/>
        <v/>
      </c>
      <c r="K84" s="33" t="str">
        <f t="shared" si="22"/>
        <v/>
      </c>
      <c r="L84" s="33" t="str">
        <f t="shared" si="23"/>
        <v/>
      </c>
      <c r="M84" s="33" t="str">
        <f t="shared" si="23"/>
        <v/>
      </c>
      <c r="N84" s="33" t="str">
        <f t="shared" si="24"/>
        <v/>
      </c>
      <c r="P84" s="173" t="str">
        <f>IF(COUNT(J84:N84)&lt;2,"",(MAX(J84:N84)-MIN(J84:N84))^2/2)</f>
        <v/>
      </c>
      <c r="Q84" s="189" t="str">
        <f>IF(COUNT(J84:N84)&lt;2,"",VAR(J84:N84))</f>
        <v/>
      </c>
      <c r="R84" s="4">
        <f>IF(Q84="",0,COUNT(J84:O84))</f>
        <v>0</v>
      </c>
    </row>
    <row r="85" spans="1:18" ht="13.8" thickBot="1" x14ac:dyDescent="0.3">
      <c r="A85" s="242"/>
      <c r="B85" s="165"/>
      <c r="C85" s="165"/>
      <c r="D85" s="416"/>
      <c r="E85" s="165"/>
      <c r="F85" s="165"/>
      <c r="G85" s="242"/>
      <c r="H85" s="242"/>
      <c r="I85" s="242"/>
      <c r="J85" s="362" t="str">
        <f t="shared" si="22"/>
        <v/>
      </c>
      <c r="K85" s="33" t="str">
        <f t="shared" si="22"/>
        <v/>
      </c>
      <c r="L85" s="33" t="str">
        <f t="shared" si="23"/>
        <v/>
      </c>
      <c r="M85" s="33" t="str">
        <f t="shared" si="23"/>
        <v/>
      </c>
      <c r="N85" s="33" t="str">
        <f t="shared" si="24"/>
        <v/>
      </c>
      <c r="P85" s="173" t="str">
        <f>IF(COUNT(J85:N85)&lt;2,"",(MAX(J85:N85)-MIN(J85:N85))^2/2)</f>
        <v/>
      </c>
      <c r="Q85" s="189" t="str">
        <f>IF(COUNT(J85:N85)&lt;2,"",VAR(J85:N85))</f>
        <v/>
      </c>
      <c r="R85" s="4">
        <f>IF(Q85="",0,COUNT(J85:O85))</f>
        <v>0</v>
      </c>
    </row>
    <row r="86" spans="1:18" x14ac:dyDescent="0.25">
      <c r="A86" s="242"/>
      <c r="B86" s="165"/>
      <c r="C86" s="165"/>
      <c r="D86" s="165"/>
      <c r="E86" s="165"/>
      <c r="F86" s="165"/>
      <c r="G86" s="242"/>
      <c r="H86" s="242"/>
      <c r="I86" s="242"/>
      <c r="J86" s="362" t="str">
        <f t="shared" si="22"/>
        <v/>
      </c>
      <c r="K86" s="33" t="str">
        <f t="shared" si="22"/>
        <v/>
      </c>
      <c r="L86" s="33" t="str">
        <f t="shared" si="23"/>
        <v/>
      </c>
      <c r="M86" s="33" t="str">
        <f t="shared" si="23"/>
        <v/>
      </c>
      <c r="N86" s="33" t="str">
        <f t="shared" si="24"/>
        <v/>
      </c>
      <c r="P86" s="173" t="str">
        <f>IF(COUNT(J86:N86)&lt;2,"",(MAX(J86:N86)-MIN(J86:N86))^2/2)</f>
        <v/>
      </c>
      <c r="Q86" s="189" t="str">
        <f>IF(COUNT(J86:N86)&lt;2,"",VAR(J86:N86))</f>
        <v/>
      </c>
      <c r="R86" s="4">
        <f>IF(Q86="",0,COUNT(J86:O86))</f>
        <v>0</v>
      </c>
    </row>
    <row r="89" spans="1:18" s="2" customFormat="1" ht="15.6" x14ac:dyDescent="0.25">
      <c r="A89" s="299" t="s">
        <v>24</v>
      </c>
      <c r="B89" s="299"/>
      <c r="C89" s="884" t="s">
        <v>88</v>
      </c>
      <c r="D89" s="884"/>
      <c r="E89" s="884"/>
      <c r="F89" s="884"/>
      <c r="G89" s="884"/>
      <c r="H89" s="884"/>
      <c r="I89" s="6"/>
      <c r="O89" s="14"/>
      <c r="P89" s="173"/>
      <c r="Q89" s="4"/>
      <c r="R89" s="4"/>
    </row>
    <row r="90" spans="1:18" s="4" customFormat="1" ht="15.6" x14ac:dyDescent="0.25">
      <c r="A90" s="11"/>
      <c r="B90" s="11"/>
      <c r="C90" s="12"/>
      <c r="D90" s="12"/>
      <c r="E90" s="12"/>
      <c r="F90" s="12"/>
      <c r="G90" s="12"/>
      <c r="H90" s="12"/>
      <c r="I90" s="11"/>
      <c r="O90" s="15"/>
      <c r="P90" s="173"/>
    </row>
    <row r="91" spans="1:18" s="4" customFormat="1" ht="15.6" x14ac:dyDescent="0.25">
      <c r="A91" s="2" t="s">
        <v>1</v>
      </c>
      <c r="B91" s="10"/>
      <c r="C91" s="12"/>
      <c r="D91" s="12"/>
      <c r="E91" s="12"/>
      <c r="F91" s="12"/>
      <c r="G91" s="12"/>
      <c r="H91" s="12"/>
      <c r="I91" s="11"/>
      <c r="O91" s="15"/>
      <c r="P91" s="173"/>
    </row>
    <row r="92" spans="1:18" s="2" customFormat="1" x14ac:dyDescent="0.25">
      <c r="C92" s="885" t="s">
        <v>55</v>
      </c>
      <c r="D92" s="886"/>
      <c r="E92" s="886"/>
      <c r="F92" s="886"/>
      <c r="G92" s="886"/>
      <c r="H92" s="886"/>
      <c r="J92" s="885" t="s">
        <v>12</v>
      </c>
      <c r="K92" s="887"/>
      <c r="L92" s="887"/>
      <c r="M92" s="887"/>
      <c r="N92" s="887"/>
      <c r="O92" s="14"/>
      <c r="P92" s="173"/>
      <c r="Q92" s="4"/>
      <c r="R92" s="4"/>
    </row>
    <row r="93" spans="1:18" s="2" customFormat="1" ht="13.8" thickBot="1" x14ac:dyDescent="0.3">
      <c r="A93" s="23" t="s">
        <v>11</v>
      </c>
      <c r="B93" s="24" t="s">
        <v>5</v>
      </c>
      <c r="C93" s="20" t="s">
        <v>2</v>
      </c>
      <c r="D93" s="17">
        <v>1</v>
      </c>
      <c r="E93" s="17">
        <v>2</v>
      </c>
      <c r="F93" s="17">
        <v>3</v>
      </c>
      <c r="G93" s="16">
        <v>4</v>
      </c>
      <c r="H93" s="16">
        <v>5</v>
      </c>
      <c r="I93" s="8"/>
      <c r="J93" s="29">
        <v>1</v>
      </c>
      <c r="K93" s="30">
        <v>2</v>
      </c>
      <c r="L93" s="30">
        <v>3</v>
      </c>
      <c r="M93" s="31">
        <v>4</v>
      </c>
      <c r="N93" s="32">
        <v>5</v>
      </c>
      <c r="O93" s="14"/>
      <c r="P93" s="173"/>
      <c r="Q93" s="4"/>
      <c r="R93" s="4"/>
    </row>
    <row r="94" spans="1:18" ht="13.8" thickBot="1" x14ac:dyDescent="0.3">
      <c r="A94" s="242"/>
      <c r="B94" s="522">
        <v>2008</v>
      </c>
      <c r="C94" s="522">
        <v>6300</v>
      </c>
      <c r="D94" s="295">
        <v>7400</v>
      </c>
      <c r="E94" s="295">
        <v>7600</v>
      </c>
      <c r="F94" s="295"/>
      <c r="G94" s="295"/>
      <c r="H94" s="535"/>
      <c r="I94" s="526"/>
      <c r="J94" s="362">
        <f t="shared" ref="J94:O94" si="25">IF(D94="","",IF(D94="&lt; 10","",IF(D94="&lt;10","",IF(D94="&lt; 100","",IF(D94="&lt;100","",LOG(D94))))))</f>
        <v>3.8692317197309762</v>
      </c>
      <c r="K94" s="362">
        <f t="shared" si="25"/>
        <v>3.8808135922807914</v>
      </c>
      <c r="L94" s="33" t="str">
        <f t="shared" si="25"/>
        <v/>
      </c>
      <c r="M94" s="33" t="str">
        <f t="shared" si="25"/>
        <v/>
      </c>
      <c r="N94" s="33" t="str">
        <f t="shared" si="25"/>
        <v/>
      </c>
      <c r="O94" s="33" t="str">
        <f t="shared" si="25"/>
        <v/>
      </c>
      <c r="P94" s="173">
        <f>IF(COUNT(J94:O94)&lt;2,"",(MAX(J94:O94)-MIN(J94:O94))^2/2)</f>
        <v>6.7069885880080627E-5</v>
      </c>
      <c r="Q94" s="189">
        <f>IF(COUNT(J94:O94)&lt;2,"",VAR(J94:O94))</f>
        <v>6.7069885880080627E-5</v>
      </c>
      <c r="R94" s="4">
        <f>IF(Q94="",0,COUNT(J94:O94))</f>
        <v>2</v>
      </c>
    </row>
    <row r="95" spans="1:18" ht="13.8" thickBot="1" x14ac:dyDescent="0.3">
      <c r="A95" s="242"/>
      <c r="B95" s="165"/>
      <c r="C95" s="165"/>
      <c r="D95" s="165"/>
      <c r="E95" s="165"/>
      <c r="F95" s="165"/>
      <c r="G95" s="242"/>
      <c r="H95" s="242"/>
      <c r="I95" s="536"/>
      <c r="J95" s="362" t="str">
        <f t="shared" ref="J95:N97" si="26">IF(D95="","",IF(D95="&lt; 10","",IF(D95="&lt;10","",IF(D95="&lt; 100","",IF(D95="&lt;100","",LOG(D95))))))</f>
        <v/>
      </c>
      <c r="K95" s="33" t="str">
        <f t="shared" si="26"/>
        <v/>
      </c>
      <c r="L95" s="33" t="str">
        <f t="shared" si="26"/>
        <v/>
      </c>
      <c r="M95" s="33" t="str">
        <f t="shared" si="26"/>
        <v/>
      </c>
      <c r="N95" s="33" t="str">
        <f t="shared" si="26"/>
        <v/>
      </c>
      <c r="P95" s="173" t="str">
        <f>IF(COUNT(J95:N95)&lt;2,"",(MAX(J95:N95)-MIN(J95:N95))^2/2)</f>
        <v/>
      </c>
      <c r="Q95" s="189" t="str">
        <f>IF(COUNT(J95:N95)&lt;2,"",VAR(J95:N95))</f>
        <v/>
      </c>
      <c r="R95" s="4">
        <f>IF(Q95="",0,COUNT(J95:O95))</f>
        <v>0</v>
      </c>
    </row>
    <row r="96" spans="1:18" ht="13.8" thickBot="1" x14ac:dyDescent="0.3">
      <c r="A96" s="242"/>
      <c r="B96" s="165"/>
      <c r="C96" s="165"/>
      <c r="D96" s="416"/>
      <c r="E96" s="165"/>
      <c r="F96" s="165"/>
      <c r="G96" s="242"/>
      <c r="H96" s="242"/>
      <c r="I96" s="242"/>
      <c r="J96" s="362" t="str">
        <f t="shared" si="26"/>
        <v/>
      </c>
      <c r="K96" s="33" t="str">
        <f t="shared" si="26"/>
        <v/>
      </c>
      <c r="L96" s="33" t="str">
        <f t="shared" si="26"/>
        <v/>
      </c>
      <c r="M96" s="33" t="str">
        <f t="shared" si="26"/>
        <v/>
      </c>
      <c r="N96" s="33" t="str">
        <f t="shared" si="26"/>
        <v/>
      </c>
      <c r="P96" s="173" t="str">
        <f>IF(COUNT(J96:N96)&lt;2,"",(MAX(J96:N96)-MIN(J96:N96))^2/2)</f>
        <v/>
      </c>
      <c r="Q96" s="189" t="str">
        <f>IF(COUNT(J96:N96)&lt;2,"",VAR(J96:N96))</f>
        <v/>
      </c>
      <c r="R96" s="4">
        <f>IF(Q96="",0,COUNT(J96:O96))</f>
        <v>0</v>
      </c>
    </row>
    <row r="97" spans="1:18" x14ac:dyDescent="0.25">
      <c r="A97" s="242"/>
      <c r="B97" s="165"/>
      <c r="C97" s="165"/>
      <c r="D97" s="165"/>
      <c r="E97" s="165"/>
      <c r="F97" s="165"/>
      <c r="G97" s="242"/>
      <c r="H97" s="242"/>
      <c r="I97" s="242"/>
      <c r="J97" s="362" t="str">
        <f t="shared" si="26"/>
        <v/>
      </c>
      <c r="K97" s="33" t="str">
        <f t="shared" si="26"/>
        <v/>
      </c>
      <c r="L97" s="33" t="str">
        <f t="shared" si="26"/>
        <v/>
      </c>
      <c r="M97" s="33" t="str">
        <f t="shared" si="26"/>
        <v/>
      </c>
      <c r="N97" s="33" t="str">
        <f t="shared" si="26"/>
        <v/>
      </c>
      <c r="P97" s="173" t="str">
        <f>IF(COUNT(J97:N97)&lt;2,"",(MAX(J97:N97)-MIN(J97:N97))^2/2)</f>
        <v/>
      </c>
      <c r="Q97" s="189" t="str">
        <f>IF(COUNT(J97:N97)&lt;2,"",VAR(J97:N97))</f>
        <v/>
      </c>
      <c r="R97" s="4">
        <f>IF(Q97="",0,COUNT(J97:O97))</f>
        <v>0</v>
      </c>
    </row>
    <row r="98" spans="1:18" x14ac:dyDescent="0.25">
      <c r="A98" s="252"/>
      <c r="B98" s="534"/>
      <c r="C98" s="534"/>
      <c r="D98" s="534"/>
      <c r="E98" s="534"/>
      <c r="F98" s="534"/>
      <c r="G98" s="252"/>
      <c r="H98" s="252"/>
      <c r="I98" s="252"/>
      <c r="J98" s="307"/>
      <c r="K98" s="307"/>
      <c r="L98" s="307"/>
      <c r="M98" s="307"/>
      <c r="N98" s="307"/>
      <c r="P98" s="173"/>
      <c r="Q98" s="4"/>
      <c r="R98" s="4"/>
    </row>
    <row r="99" spans="1:18" x14ac:dyDescent="0.25">
      <c r="A99" s="252"/>
      <c r="B99" s="534"/>
      <c r="C99" s="534"/>
      <c r="D99" s="534"/>
      <c r="E99" s="534"/>
      <c r="F99" s="534"/>
      <c r="G99" s="252"/>
      <c r="H99" s="252"/>
      <c r="I99" s="252"/>
      <c r="J99" s="307"/>
      <c r="K99" s="307"/>
      <c r="L99" s="307"/>
      <c r="M99" s="307"/>
      <c r="N99" s="307"/>
      <c r="P99" s="173"/>
      <c r="Q99" s="4"/>
      <c r="R99" s="4"/>
    </row>
    <row r="101" spans="1:18" ht="55.8" x14ac:dyDescent="0.25">
      <c r="A101" s="242"/>
      <c r="B101" s="181" t="s">
        <v>110</v>
      </c>
      <c r="C101" s="181" t="s">
        <v>103</v>
      </c>
      <c r="D101" s="182" t="s">
        <v>94</v>
      </c>
      <c r="E101" s="186" t="s">
        <v>104</v>
      </c>
      <c r="H101" s="229" t="s">
        <v>112</v>
      </c>
      <c r="I101" s="295" t="s">
        <v>111</v>
      </c>
      <c r="R101" t="s">
        <v>107</v>
      </c>
    </row>
    <row r="102" spans="1:18" x14ac:dyDescent="0.25">
      <c r="A102" s="280"/>
      <c r="B102" s="280"/>
      <c r="C102" s="280"/>
      <c r="D102" s="179"/>
      <c r="E102" s="410"/>
      <c r="G102" s="408"/>
      <c r="H102" s="229">
        <v>600</v>
      </c>
      <c r="I102" s="419">
        <f>VAR(J38:N38,J54:N54,J74:L74)</f>
        <v>2.7404731056941335E-2</v>
      </c>
      <c r="J102" s="192">
        <f>COUNT(#REF!,#REF!,J11:N12,J27:N27,J41:N42,J74:O74)-1</f>
        <v>4</v>
      </c>
      <c r="O102" t="s">
        <v>91</v>
      </c>
      <c r="P102" s="227">
        <f>SUM($P$8:$P$97)</f>
        <v>0.57404353565041644</v>
      </c>
      <c r="Q102" s="227">
        <f>SUM($Q$8:$Q$97)</f>
        <v>0.24827907604817065</v>
      </c>
      <c r="R102" s="286">
        <f>SUM($R$8:$R$97)</f>
        <v>84</v>
      </c>
    </row>
    <row r="103" spans="1:18" ht="19.2" x14ac:dyDescent="0.35">
      <c r="A103" s="175" t="s">
        <v>6</v>
      </c>
      <c r="B103" s="176">
        <f>P104</f>
        <v>0.15798232367418946</v>
      </c>
      <c r="C103" s="176">
        <f>I111</f>
        <v>0.12530299456723523</v>
      </c>
      <c r="D103" s="179"/>
      <c r="E103" s="188">
        <f>Q104</f>
        <v>0.1038977499124836</v>
      </c>
      <c r="G103" s="408"/>
      <c r="H103" s="229">
        <v>2700</v>
      </c>
      <c r="I103" s="419">
        <f>VAR(J66:N67)</f>
        <v>3.2849054818483693E-2</v>
      </c>
      <c r="J103" s="192">
        <f>COUNT(#REF!,J3:N3,J13:M13,J72:K72)-1</f>
        <v>1</v>
      </c>
      <c r="O103" t="s">
        <v>11</v>
      </c>
      <c r="P103" s="226">
        <f>COUNT($P$8:$P$97)</f>
        <v>23</v>
      </c>
      <c r="Q103" s="258"/>
    </row>
    <row r="104" spans="1:18" ht="19.2" x14ac:dyDescent="0.35">
      <c r="A104" s="175" t="s">
        <v>93</v>
      </c>
      <c r="B104" s="178">
        <f>P104</f>
        <v>0.15798232367418946</v>
      </c>
      <c r="C104" s="178"/>
      <c r="D104" s="179"/>
      <c r="E104" s="277">
        <f>P103</f>
        <v>23</v>
      </c>
      <c r="G104" s="408"/>
      <c r="H104" s="229">
        <v>2800</v>
      </c>
      <c r="I104" s="419">
        <f>VAR(J32:N32,J50:N51,J73:L73)</f>
        <v>1.1240285410939433E-2</v>
      </c>
      <c r="J104" s="192">
        <f>COUNT(#REF!,#REF!,J14:N15,J28:N29,J43:N43,J73:O73)-1</f>
        <v>5</v>
      </c>
      <c r="O104" s="1" t="s">
        <v>100</v>
      </c>
      <c r="P104" s="268">
        <f>(P102/P103)^0.5</f>
        <v>0.15798232367418946</v>
      </c>
      <c r="Q104" s="269">
        <f>(Q102/P103)^0.5</f>
        <v>0.1038977499124836</v>
      </c>
    </row>
    <row r="105" spans="1:18" ht="19.2" x14ac:dyDescent="0.35">
      <c r="A105" s="175" t="s">
        <v>89</v>
      </c>
      <c r="B105" s="176">
        <f>B103*2*2^0.5</f>
        <v>0.44684148951050967</v>
      </c>
      <c r="C105" s="176">
        <f>C103*2*2^0.5</f>
        <v>0.35441038864589264</v>
      </c>
      <c r="D105" s="180" t="s">
        <v>95</v>
      </c>
      <c r="E105" s="188">
        <f>E103*2*2^0.5</f>
        <v>0.29386721405256472</v>
      </c>
      <c r="G105" s="408"/>
      <c r="H105" s="229">
        <v>10100</v>
      </c>
      <c r="I105" s="420">
        <f>VAR(J8:N8,J24:N24,J47:N47)</f>
        <v>8.5825569047452994E-3</v>
      </c>
      <c r="J105" s="192">
        <f>COUNT(J52:L53)-1</f>
        <v>-1</v>
      </c>
      <c r="K105" t="s">
        <v>96</v>
      </c>
      <c r="O105" s="1" t="s">
        <v>101</v>
      </c>
      <c r="P105" s="270">
        <f>P104*2</f>
        <v>0.31596464734837892</v>
      </c>
      <c r="Q105" s="269">
        <f>Q104*2</f>
        <v>0.2077954998249672</v>
      </c>
    </row>
    <row r="106" spans="1:18" ht="19.2" x14ac:dyDescent="0.35">
      <c r="A106" s="175" t="s">
        <v>90</v>
      </c>
      <c r="B106" s="176">
        <f>B103*2</f>
        <v>0.31596464734837892</v>
      </c>
      <c r="C106" s="176">
        <f>C103*2</f>
        <v>0.25060598913447046</v>
      </c>
      <c r="D106" s="179"/>
      <c r="E106" s="188">
        <f>E103*2</f>
        <v>0.2077954998249672</v>
      </c>
      <c r="G106" s="408"/>
      <c r="H106" s="229">
        <v>12000</v>
      </c>
      <c r="I106" s="420">
        <f>VAR(J9:N9,J28:N28,J65:N65)</f>
        <v>8.455987324667397E-3</v>
      </c>
      <c r="J106" s="192">
        <f>COUNT(J64:L64)-1</f>
        <v>2</v>
      </c>
      <c r="K106" t="s">
        <v>96</v>
      </c>
    </row>
    <row r="107" spans="1:18" x14ac:dyDescent="0.25">
      <c r="G107" s="408"/>
      <c r="H107" s="229">
        <v>25700</v>
      </c>
      <c r="I107" s="420">
        <f>VAR(J10:N11,J30:N30,J49:N49,J68:L68)</f>
        <v>1.3551547569495384E-2</v>
      </c>
    </row>
    <row r="108" spans="1:18" x14ac:dyDescent="0.25">
      <c r="G108" s="408"/>
      <c r="H108" s="229">
        <v>6300</v>
      </c>
      <c r="I108" s="420">
        <f>VAR(J75:K75,J83:O83,J39:L39,J94:K94,J55:M56)</f>
        <v>3.1995017345950549E-3</v>
      </c>
    </row>
    <row r="109" spans="1:18" ht="18.600000000000001" x14ac:dyDescent="0.3">
      <c r="B109" s="177" t="s">
        <v>92</v>
      </c>
      <c r="C109" s="174"/>
      <c r="D109" s="174"/>
      <c r="E109" s="174"/>
      <c r="G109" s="408"/>
      <c r="H109" s="229">
        <v>130</v>
      </c>
      <c r="I109" s="420">
        <f>VAR(J69:L70)</f>
        <v>2.8230324889143364E-2</v>
      </c>
    </row>
    <row r="110" spans="1:18" x14ac:dyDescent="0.25">
      <c r="G110" s="408"/>
      <c r="H110" s="229">
        <v>2000</v>
      </c>
      <c r="I110" s="420">
        <f>VAR(J71:L72)</f>
        <v>7.79357431863828E-3</v>
      </c>
    </row>
    <row r="111" spans="1:18" x14ac:dyDescent="0.25">
      <c r="G111" s="408"/>
      <c r="H111" s="226"/>
      <c r="I111" s="412">
        <f>AVERAGE(I102:I110)^0.5</f>
        <v>0.12530299456723523</v>
      </c>
    </row>
    <row r="112" spans="1:18" x14ac:dyDescent="0.25">
      <c r="G112" s="408"/>
      <c r="I112" s="409"/>
    </row>
    <row r="113" spans="7:9" x14ac:dyDescent="0.25">
      <c r="G113" s="408"/>
    </row>
    <row r="114" spans="7:9" x14ac:dyDescent="0.25">
      <c r="G114" s="408"/>
      <c r="I114" s="409"/>
    </row>
    <row r="115" spans="7:9" x14ac:dyDescent="0.25">
      <c r="G115" s="408"/>
      <c r="I115" s="409"/>
    </row>
    <row r="116" spans="7:9" x14ac:dyDescent="0.25">
      <c r="G116" s="408"/>
      <c r="I116" s="409"/>
    </row>
    <row r="117" spans="7:9" x14ac:dyDescent="0.25">
      <c r="G117" s="408"/>
    </row>
  </sheetData>
  <mergeCells count="67">
    <mergeCell ref="C50:C51"/>
    <mergeCell ref="C42:H42"/>
    <mergeCell ref="B24:B25"/>
    <mergeCell ref="B69:B70"/>
    <mergeCell ref="B28:B29"/>
    <mergeCell ref="B26:B27"/>
    <mergeCell ref="B30:B31"/>
    <mergeCell ref="B66:B67"/>
    <mergeCell ref="B32:B33"/>
    <mergeCell ref="B34:B35"/>
    <mergeCell ref="B50:B51"/>
    <mergeCell ref="F28:F29"/>
    <mergeCell ref="C28:C29"/>
    <mergeCell ref="D28:D29"/>
    <mergeCell ref="E28:E29"/>
    <mergeCell ref="D30:D31"/>
    <mergeCell ref="J45:N45"/>
    <mergeCell ref="B36:B37"/>
    <mergeCell ref="C45:H45"/>
    <mergeCell ref="E32:E33"/>
    <mergeCell ref="F32:F33"/>
    <mergeCell ref="C34:C35"/>
    <mergeCell ref="C36:C37"/>
    <mergeCell ref="C32:C33"/>
    <mergeCell ref="E30:E31"/>
    <mergeCell ref="D32:D33"/>
    <mergeCell ref="F30:F31"/>
    <mergeCell ref="C30:C31"/>
    <mergeCell ref="C24:C25"/>
    <mergeCell ref="D24:D25"/>
    <mergeCell ref="E26:E27"/>
    <mergeCell ref="F24:F25"/>
    <mergeCell ref="F26:F27"/>
    <mergeCell ref="E24:E25"/>
    <mergeCell ref="C26:C27"/>
    <mergeCell ref="D26:D27"/>
    <mergeCell ref="A1:C1"/>
    <mergeCell ref="D1:N1"/>
    <mergeCell ref="B22:B23"/>
    <mergeCell ref="C22:C23"/>
    <mergeCell ref="D22:D23"/>
    <mergeCell ref="E22:E23"/>
    <mergeCell ref="J20:N20"/>
    <mergeCell ref="B2:E2"/>
    <mergeCell ref="C3:H3"/>
    <mergeCell ref="C17:H17"/>
    <mergeCell ref="C6:H6"/>
    <mergeCell ref="J6:N6"/>
    <mergeCell ref="C20:H20"/>
    <mergeCell ref="B10:B11"/>
    <mergeCell ref="C10:C11"/>
    <mergeCell ref="F22:F23"/>
    <mergeCell ref="C89:H89"/>
    <mergeCell ref="C92:H92"/>
    <mergeCell ref="J92:N92"/>
    <mergeCell ref="B55:B56"/>
    <mergeCell ref="C55:C56"/>
    <mergeCell ref="C63:H63"/>
    <mergeCell ref="C60:H60"/>
    <mergeCell ref="J63:N63"/>
    <mergeCell ref="C78:H78"/>
    <mergeCell ref="C81:H81"/>
    <mergeCell ref="B71:B72"/>
    <mergeCell ref="C71:C72"/>
    <mergeCell ref="J81:N81"/>
    <mergeCell ref="C69:C70"/>
    <mergeCell ref="C66:C6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topLeftCell="A100" zoomScale="70" workbookViewId="0">
      <selection activeCell="C105" sqref="C105:H105"/>
    </sheetView>
  </sheetViews>
  <sheetFormatPr defaultRowHeight="13.2" x14ac:dyDescent="0.25"/>
  <cols>
    <col min="1" max="1" width="11.109375" customWidth="1"/>
    <col min="2" max="2" width="11.88671875" customWidth="1"/>
    <col min="3" max="3" width="14" customWidth="1"/>
    <col min="4" max="4" width="18.33203125" customWidth="1"/>
    <col min="5" max="5" width="15" customWidth="1"/>
  </cols>
  <sheetData>
    <row r="1" spans="1:18" s="2" customFormat="1" ht="17.399999999999999" x14ac:dyDescent="0.3">
      <c r="A1" s="894" t="s">
        <v>8</v>
      </c>
      <c r="B1" s="894"/>
      <c r="C1" s="894"/>
      <c r="D1" s="895" t="s">
        <v>69</v>
      </c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14"/>
    </row>
    <row r="2" spans="1:18" s="2" customFormat="1" x14ac:dyDescent="0.25">
      <c r="A2" s="13" t="s">
        <v>0</v>
      </c>
      <c r="B2" s="897" t="str">
        <f>IF(enterobatteri!$B$2="","",enterobatteri!$B$2)</f>
        <v>24,01,08</v>
      </c>
      <c r="C2" s="898"/>
      <c r="D2" s="898"/>
      <c r="E2" s="898"/>
      <c r="F2" s="3"/>
      <c r="G2" s="3"/>
      <c r="H2" s="3"/>
      <c r="I2" s="3"/>
      <c r="J2" s="3"/>
      <c r="K2" s="3"/>
      <c r="L2" s="3"/>
      <c r="M2" s="3"/>
      <c r="N2" s="3"/>
      <c r="O2" s="14"/>
    </row>
    <row r="3" spans="1:18" s="2" customFormat="1" ht="15.6" x14ac:dyDescent="0.25">
      <c r="A3" s="5" t="s">
        <v>24</v>
      </c>
      <c r="B3" s="5"/>
      <c r="C3" s="940" t="s">
        <v>56</v>
      </c>
      <c r="D3" s="940"/>
      <c r="E3" s="940"/>
      <c r="F3" s="940"/>
      <c r="G3" s="940"/>
      <c r="H3" s="940"/>
      <c r="I3" s="6"/>
      <c r="O3" s="14"/>
    </row>
    <row r="4" spans="1:18" s="4" customFormat="1" ht="15.6" x14ac:dyDescent="0.25">
      <c r="A4" s="11"/>
      <c r="B4" s="11"/>
      <c r="C4" s="12"/>
      <c r="D4" s="12"/>
      <c r="E4" s="12"/>
      <c r="F4" s="12"/>
      <c r="G4" s="12"/>
      <c r="H4" s="12"/>
      <c r="I4" s="11"/>
      <c r="O4" s="15"/>
    </row>
    <row r="5" spans="1:18" s="4" customFormat="1" ht="15.6" x14ac:dyDescent="0.25">
      <c r="A5" s="2" t="s">
        <v>1</v>
      </c>
      <c r="B5" s="10"/>
      <c r="C5" s="12"/>
      <c r="D5" s="12"/>
      <c r="E5" s="12"/>
      <c r="F5" s="12"/>
      <c r="G5" s="12"/>
      <c r="H5" s="12"/>
      <c r="I5" s="11"/>
      <c r="O5" s="15"/>
    </row>
    <row r="6" spans="1:18" s="2" customFormat="1" x14ac:dyDescent="0.25">
      <c r="C6" s="885" t="s">
        <v>55</v>
      </c>
      <c r="D6" s="886"/>
      <c r="E6" s="886"/>
      <c r="F6" s="886"/>
      <c r="G6" s="886"/>
      <c r="H6" s="886"/>
      <c r="J6" s="885" t="s">
        <v>12</v>
      </c>
      <c r="K6" s="887"/>
      <c r="L6" s="887"/>
      <c r="M6" s="887"/>
      <c r="N6" s="887"/>
      <c r="O6" s="14"/>
    </row>
    <row r="7" spans="1:18" s="2" customFormat="1" ht="24.6" thickBot="1" x14ac:dyDescent="0.3">
      <c r="A7" s="23" t="s">
        <v>11</v>
      </c>
      <c r="B7" s="24" t="s">
        <v>5</v>
      </c>
      <c r="C7" s="20" t="s">
        <v>2</v>
      </c>
      <c r="D7" s="28">
        <v>1</v>
      </c>
      <c r="E7" s="28">
        <v>2</v>
      </c>
      <c r="F7" s="28">
        <v>3</v>
      </c>
      <c r="G7" s="20">
        <v>4</v>
      </c>
      <c r="H7" s="20">
        <v>5</v>
      </c>
      <c r="I7" s="7"/>
      <c r="J7" s="25">
        <v>1</v>
      </c>
      <c r="K7" s="20">
        <v>2</v>
      </c>
      <c r="L7" s="20">
        <v>3</v>
      </c>
      <c r="M7" s="21">
        <v>4</v>
      </c>
      <c r="N7" s="22">
        <v>5</v>
      </c>
      <c r="O7" s="14"/>
    </row>
    <row r="8" spans="1:18" s="2" customFormat="1" ht="13.8" thickBot="1" x14ac:dyDescent="0.3">
      <c r="A8" s="26">
        <v>1</v>
      </c>
      <c r="B8" s="27">
        <v>2006</v>
      </c>
      <c r="C8" s="27">
        <v>360</v>
      </c>
      <c r="D8" s="27">
        <v>100</v>
      </c>
      <c r="E8" s="27"/>
      <c r="F8" s="27"/>
      <c r="G8" s="27">
        <v>120</v>
      </c>
      <c r="H8" s="27"/>
      <c r="I8" s="9"/>
      <c r="J8" s="33">
        <f>IF(D8="","",IF(D8="&lt; 10","",IF(D8="&lt;10","",IF(D8="&lt; 100","",IF(D8="&lt;100","",LOG(D8))))))</f>
        <v>2</v>
      </c>
      <c r="K8" s="33" t="str">
        <f t="shared" ref="K8:K19" si="0">IF(E8="","",IF(E8="&lt; 10","",IF(E8="&lt;10","",IF(E8="&lt; 100","",IF(E8="&lt;100","",LOG(E8))))))</f>
        <v/>
      </c>
      <c r="L8" s="33" t="str">
        <f t="shared" ref="L8:L19" si="1">IF(F8="","",IF(F8="&lt; 10","",IF(F8="&lt;10","",IF(F8="&lt; 100","",IF(F8="&lt;100","",LOG(F8))))))</f>
        <v/>
      </c>
      <c r="M8" s="33">
        <f t="shared" ref="M8:M19" si="2">IF(G8="","",IF(G8="&lt; 10","",IF(G8="&lt;10","",IF(G8="&lt; 100","",IF(G8="&lt;100","",LOG(G8))))))</f>
        <v>2.0791812460476247</v>
      </c>
      <c r="N8" s="33" t="str">
        <f t="shared" ref="N8:N19" si="3">IF(H8="","",IF(H8="&lt; 10","",IF(H8="&lt;10","",IF(H8="&lt; 100","",IF(H8="&lt;100","",LOG(H8))))))</f>
        <v/>
      </c>
      <c r="O8" s="14"/>
      <c r="P8" s="173">
        <f>IF(COUNT(J8:N10)&lt;2,"",(MAX(J8:N10)-MIN(J8:N10))^2/2)</f>
        <v>1.0676701405590225E-2</v>
      </c>
      <c r="Q8" s="189">
        <f>IF(COUNT(J8:N10)&lt;2,"",VAR(J8:N10))</f>
        <v>3.4962874129605371E-3</v>
      </c>
      <c r="R8" s="4">
        <f>IF(Q8="",0,COUNT(J8:O10))</f>
        <v>6</v>
      </c>
    </row>
    <row r="9" spans="1:18" s="2" customFormat="1" ht="13.8" thickBot="1" x14ac:dyDescent="0.3">
      <c r="A9" s="18">
        <v>2</v>
      </c>
      <c r="B9" s="19">
        <v>2006</v>
      </c>
      <c r="C9" s="19">
        <v>360</v>
      </c>
      <c r="D9" s="19">
        <v>100</v>
      </c>
      <c r="E9" s="19"/>
      <c r="F9" s="19"/>
      <c r="G9" s="19">
        <v>100</v>
      </c>
      <c r="H9" s="19"/>
      <c r="I9" s="9"/>
      <c r="J9" s="33">
        <f>IF(D9="","",IF(D9="&lt; 10","",IF(D9="&lt;10","",IF(D9="&lt; 100","",IF(D9="&lt;100","",LOG(D9))))))</f>
        <v>2</v>
      </c>
      <c r="K9" s="33" t="str">
        <f t="shared" si="0"/>
        <v/>
      </c>
      <c r="L9" s="33" t="str">
        <f t="shared" si="1"/>
        <v/>
      </c>
      <c r="M9" s="33">
        <f t="shared" si="2"/>
        <v>2</v>
      </c>
      <c r="N9" s="33" t="str">
        <f t="shared" si="3"/>
        <v/>
      </c>
      <c r="O9" s="14"/>
      <c r="P9" s="173"/>
      <c r="Q9" s="189"/>
      <c r="R9" s="4"/>
    </row>
    <row r="10" spans="1:18" s="2" customFormat="1" ht="13.8" thickBot="1" x14ac:dyDescent="0.3">
      <c r="A10" s="18">
        <v>3</v>
      </c>
      <c r="B10" s="19">
        <v>2006</v>
      </c>
      <c r="C10" s="19">
        <v>360</v>
      </c>
      <c r="D10" s="19">
        <v>110</v>
      </c>
      <c r="E10" s="19"/>
      <c r="F10" s="19"/>
      <c r="G10" s="19">
        <v>140</v>
      </c>
      <c r="H10" s="19"/>
      <c r="I10" s="9"/>
      <c r="J10" s="33">
        <f>IF(D10="","",IF(D10="&lt; 10","",IF(D10="&lt;10","",IF(D10="&lt; 100","",IF(D10="&lt;100","",LOG(D10))))))</f>
        <v>2.0413926851582249</v>
      </c>
      <c r="K10" s="33" t="str">
        <f t="shared" si="0"/>
        <v/>
      </c>
      <c r="L10" s="33" t="str">
        <f t="shared" si="1"/>
        <v/>
      </c>
      <c r="M10" s="33">
        <f t="shared" si="2"/>
        <v>2.1461280356782382</v>
      </c>
      <c r="N10" s="33" t="str">
        <f t="shared" si="3"/>
        <v/>
      </c>
      <c r="O10" s="14"/>
      <c r="P10" s="173"/>
      <c r="Q10" s="189"/>
      <c r="R10" s="4"/>
    </row>
    <row r="11" spans="1:18" s="2" customFormat="1" ht="13.8" thickBot="1" x14ac:dyDescent="0.3">
      <c r="A11" s="18">
        <v>4</v>
      </c>
      <c r="B11" s="19">
        <v>2007</v>
      </c>
      <c r="C11" s="19">
        <v>468</v>
      </c>
      <c r="D11" s="19">
        <v>630</v>
      </c>
      <c r="E11" s="19"/>
      <c r="F11" s="19"/>
      <c r="G11" s="19">
        <v>660</v>
      </c>
      <c r="H11" s="19"/>
      <c r="I11" s="9"/>
      <c r="J11" s="33">
        <f>IF(D11="","",IF(D11="&lt; 10","",IF(D11="&lt;10","",IF(D11="&lt; 100","",IF(D11="&lt;100","",LOG(D11))))))</f>
        <v>2.7993405494535817</v>
      </c>
      <c r="K11" s="33" t="str">
        <f t="shared" si="0"/>
        <v/>
      </c>
      <c r="L11" s="33" t="str">
        <f t="shared" si="1"/>
        <v/>
      </c>
      <c r="M11" s="33">
        <f t="shared" si="2"/>
        <v>2.8195439355418688</v>
      </c>
      <c r="N11" s="33" t="str">
        <f t="shared" si="3"/>
        <v/>
      </c>
      <c r="O11" s="14"/>
      <c r="P11" s="173">
        <f>IF(COUNT(J11:N11)&lt;2,"",(MAX(J11:N11)-MIN(J11:N11))^2/2)</f>
        <v>2.0408840471619616E-4</v>
      </c>
      <c r="Q11" s="189">
        <f>IF(COUNT(J11:N11)&lt;2,"",VAR(J11:N11))</f>
        <v>2.0408840471619616E-4</v>
      </c>
      <c r="R11" s="4">
        <f>IF(Q11="",0,COUNT(J11:O11))</f>
        <v>2</v>
      </c>
    </row>
    <row r="12" spans="1:18" s="2" customFormat="1" ht="13.8" thickBot="1" x14ac:dyDescent="0.3">
      <c r="A12" s="18">
        <v>5</v>
      </c>
      <c r="B12" s="19">
        <v>2007</v>
      </c>
      <c r="C12" s="19">
        <v>750</v>
      </c>
      <c r="D12" s="19">
        <v>2000</v>
      </c>
      <c r="E12" s="19"/>
      <c r="F12" s="19"/>
      <c r="G12" s="19">
        <v>1200</v>
      </c>
      <c r="H12" s="19">
        <v>1300</v>
      </c>
      <c r="I12" s="9"/>
      <c r="J12" s="33">
        <f>IF(D12="","",IF(D12="&lt; 10","",IF(D12="&lt;10","",IF(D12="&lt; 100","",IF(D12="&lt;100","",LOG(D12))))))</f>
        <v>3.3010299956639813</v>
      </c>
      <c r="K12" s="33" t="str">
        <f t="shared" si="0"/>
        <v/>
      </c>
      <c r="L12" s="33" t="str">
        <f t="shared" si="1"/>
        <v/>
      </c>
      <c r="M12" s="33">
        <f t="shared" si="2"/>
        <v>3.0791812460476247</v>
      </c>
      <c r="N12" s="33">
        <f t="shared" si="3"/>
        <v>3.1139433523068369</v>
      </c>
      <c r="O12" s="14"/>
      <c r="P12" s="173">
        <f>IF(COUNT(J12:N13)&lt;2,"",(MAX(J12:N13)-MIN(J12:N13))^2/2)</f>
        <v>2.460843385317044E-2</v>
      </c>
      <c r="Q12" s="189">
        <f>IF(COUNT(J12:N13)&lt;2,"",VAR(J12:N13))</f>
        <v>1.1320996299873216E-2</v>
      </c>
      <c r="R12" s="4">
        <f>IF(Q12="",0,COUNT(J12:O13))</f>
        <v>4</v>
      </c>
    </row>
    <row r="13" spans="1:18" s="2" customFormat="1" ht="13.8" thickBot="1" x14ac:dyDescent="0.3">
      <c r="A13" s="18">
        <v>6</v>
      </c>
      <c r="B13" s="19">
        <v>2007</v>
      </c>
      <c r="C13" s="19">
        <v>750</v>
      </c>
      <c r="D13" s="19"/>
      <c r="E13" s="19"/>
      <c r="F13" s="19"/>
      <c r="G13" s="19"/>
      <c r="H13" s="19">
        <v>1200</v>
      </c>
      <c r="I13" s="9"/>
      <c r="J13" s="33" t="str">
        <f t="shared" ref="J13:J19" si="4">IF(D13="","",IF(D13="&lt; 10","",IF(D13="&lt;10","",IF(D13="&lt; 100","",IF(D13="&lt;100","",LOG(D13))))))</f>
        <v/>
      </c>
      <c r="K13" s="33" t="str">
        <f t="shared" si="0"/>
        <v/>
      </c>
      <c r="L13" s="33" t="str">
        <f t="shared" si="1"/>
        <v/>
      </c>
      <c r="M13" s="33" t="str">
        <f t="shared" si="2"/>
        <v/>
      </c>
      <c r="N13" s="33">
        <f t="shared" si="3"/>
        <v>3.0791812460476247</v>
      </c>
      <c r="O13" s="14"/>
      <c r="P13" s="173"/>
      <c r="Q13" s="189"/>
      <c r="R13" s="4"/>
    </row>
    <row r="14" spans="1:18" s="2" customFormat="1" ht="13.8" thickBot="1" x14ac:dyDescent="0.3">
      <c r="A14" s="18"/>
      <c r="B14" s="442">
        <v>2008</v>
      </c>
      <c r="C14" s="444"/>
      <c r="D14" s="435">
        <v>4200</v>
      </c>
      <c r="E14" s="435"/>
      <c r="F14" s="435">
        <v>3500</v>
      </c>
      <c r="G14" s="444"/>
      <c r="H14" s="444"/>
      <c r="I14" s="9"/>
      <c r="J14" s="33">
        <f>IF(D14="","",IF(D14="&lt; 10","",IF(D14="&lt;10","",IF(D14="&lt; 100","",IF(D14="&lt;100","",LOG(D14))))))</f>
        <v>3.6232492903979003</v>
      </c>
      <c r="K14" s="33" t="str">
        <f t="shared" si="0"/>
        <v/>
      </c>
      <c r="L14" s="33">
        <f t="shared" si="1"/>
        <v>3.5440680443502757</v>
      </c>
      <c r="M14" s="33" t="str">
        <f t="shared" si="2"/>
        <v/>
      </c>
      <c r="N14" s="33" t="str">
        <f t="shared" si="3"/>
        <v/>
      </c>
      <c r="O14" s="14"/>
      <c r="P14" s="173">
        <f>IF(COUNT(J14:N14)&lt;2,"",(MAX(J14:N14)-MIN(J14:N14))^2/2)</f>
        <v>3.1348348628272384E-3</v>
      </c>
      <c r="Q14" s="189">
        <f>IF(COUNT(J14:N14)&lt;2,"",VAR(J14:N14))</f>
        <v>3.1348348628272384E-3</v>
      </c>
      <c r="R14" s="4">
        <f>IF(Q14="",0,COUNT(J14:O14))</f>
        <v>2</v>
      </c>
    </row>
    <row r="15" spans="1:18" s="2" customFormat="1" ht="13.8" thickBot="1" x14ac:dyDescent="0.3">
      <c r="A15" s="373" t="s">
        <v>74</v>
      </c>
      <c r="B15" s="991">
        <v>2008</v>
      </c>
      <c r="C15" s="374">
        <v>1758</v>
      </c>
      <c r="D15" s="374">
        <v>1800</v>
      </c>
      <c r="E15" s="374">
        <v>1800</v>
      </c>
      <c r="F15" s="374"/>
      <c r="G15" s="374"/>
      <c r="H15" s="374">
        <v>2400</v>
      </c>
      <c r="I15" s="375"/>
      <c r="J15" s="376">
        <f t="shared" si="4"/>
        <v>3.255272505103306</v>
      </c>
      <c r="K15" s="376">
        <f t="shared" si="0"/>
        <v>3.255272505103306</v>
      </c>
      <c r="L15" s="376" t="str">
        <f t="shared" si="1"/>
        <v/>
      </c>
      <c r="M15" s="376" t="str">
        <f t="shared" si="2"/>
        <v/>
      </c>
      <c r="N15" s="376">
        <f t="shared" si="3"/>
        <v>3.3802112417116059</v>
      </c>
      <c r="O15" s="14"/>
      <c r="P15" s="173">
        <f>IF(COUNT(J15:N16)&lt;2,"",(MAX(J15:N16)-MIN(J15:N16))^2/2)</f>
        <v>7.8048439526390697E-3</v>
      </c>
      <c r="Q15" s="189">
        <f>IF(COUNT(J15:N16)&lt;2,"",VAR(J15:N16))</f>
        <v>3.9864714500265413E-3</v>
      </c>
      <c r="R15" s="4">
        <f>IF(Q15="",0,COUNT(J15:O16))</f>
        <v>4</v>
      </c>
    </row>
    <row r="16" spans="1:18" s="2" customFormat="1" ht="13.8" thickBot="1" x14ac:dyDescent="0.3">
      <c r="A16" s="373"/>
      <c r="B16" s="992"/>
      <c r="C16" s="377">
        <v>1758</v>
      </c>
      <c r="D16" s="377"/>
      <c r="E16" s="377">
        <v>2200</v>
      </c>
      <c r="F16" s="377"/>
      <c r="G16" s="377"/>
      <c r="H16" s="377"/>
      <c r="I16" s="375"/>
      <c r="J16" s="376" t="str">
        <f t="shared" si="4"/>
        <v/>
      </c>
      <c r="K16" s="376">
        <f t="shared" si="0"/>
        <v>3.3424226808222062</v>
      </c>
      <c r="L16" s="376" t="str">
        <f t="shared" si="1"/>
        <v/>
      </c>
      <c r="M16" s="376" t="str">
        <f t="shared" si="2"/>
        <v/>
      </c>
      <c r="N16" s="376" t="str">
        <f t="shared" si="3"/>
        <v/>
      </c>
      <c r="O16" s="14"/>
      <c r="P16" s="173"/>
      <c r="Q16" s="189"/>
      <c r="R16" s="4"/>
    </row>
    <row r="17" spans="1:18" s="2" customFormat="1" ht="13.8" thickBot="1" x14ac:dyDescent="0.3">
      <c r="A17" s="18"/>
      <c r="B17" s="19"/>
      <c r="C17" s="19"/>
      <c r="D17" s="19"/>
      <c r="E17" s="19"/>
      <c r="F17" s="19"/>
      <c r="G17" s="19"/>
      <c r="H17" s="19"/>
      <c r="I17" s="9"/>
      <c r="J17" s="33" t="str">
        <f t="shared" si="4"/>
        <v/>
      </c>
      <c r="K17" s="33" t="str">
        <f t="shared" si="0"/>
        <v/>
      </c>
      <c r="L17" s="33" t="str">
        <f t="shared" si="1"/>
        <v/>
      </c>
      <c r="M17" s="33" t="str">
        <f t="shared" si="2"/>
        <v/>
      </c>
      <c r="N17" s="33" t="str">
        <f t="shared" si="3"/>
        <v/>
      </c>
      <c r="O17" s="14"/>
      <c r="P17" s="173" t="str">
        <f>IF(COUNT(J17:N17)&lt;2,"",(MAX(J17:N17)-MIN(J17:N17))^2/2)</f>
        <v/>
      </c>
      <c r="Q17" s="189" t="str">
        <f>IF(COUNT(J17:N17)&lt;2,"",VAR(J17:N17))</f>
        <v/>
      </c>
      <c r="R17" s="4"/>
    </row>
    <row r="18" spans="1:18" s="2" customFormat="1" ht="13.8" thickBot="1" x14ac:dyDescent="0.3">
      <c r="A18" s="18"/>
      <c r="B18" s="19"/>
      <c r="C18" s="19"/>
      <c r="D18" s="19"/>
      <c r="E18" s="19"/>
      <c r="F18" s="19"/>
      <c r="G18" s="19"/>
      <c r="H18" s="19"/>
      <c r="I18" s="9"/>
      <c r="J18" s="33" t="str">
        <f t="shared" si="4"/>
        <v/>
      </c>
      <c r="K18" s="33" t="str">
        <f t="shared" si="0"/>
        <v/>
      </c>
      <c r="L18" s="33" t="str">
        <f t="shared" si="1"/>
        <v/>
      </c>
      <c r="M18" s="33" t="str">
        <f t="shared" si="2"/>
        <v/>
      </c>
      <c r="N18" s="33" t="str">
        <f t="shared" si="3"/>
        <v/>
      </c>
      <c r="O18" s="14"/>
      <c r="P18" s="173" t="str">
        <f>IF(COUNT(J18:N18)&lt;2,"",(MAX(J18:N18)-MIN(J18:N18))^2/2)</f>
        <v/>
      </c>
      <c r="Q18" s="189" t="str">
        <f>IF(COUNT(J18:N18)&lt;2,"",VAR(J18:N18))</f>
        <v/>
      </c>
      <c r="R18" s="4"/>
    </row>
    <row r="19" spans="1:18" s="2" customFormat="1" x14ac:dyDescent="0.25">
      <c r="A19" s="18"/>
      <c r="B19" s="19"/>
      <c r="C19" s="19"/>
      <c r="D19" s="19"/>
      <c r="E19" s="19"/>
      <c r="F19" s="19"/>
      <c r="G19" s="19"/>
      <c r="H19" s="19"/>
      <c r="I19" s="9"/>
      <c r="J19" s="33" t="str">
        <f t="shared" si="4"/>
        <v/>
      </c>
      <c r="K19" s="33" t="str">
        <f t="shared" si="0"/>
        <v/>
      </c>
      <c r="L19" s="33" t="str">
        <f t="shared" si="1"/>
        <v/>
      </c>
      <c r="M19" s="33" t="str">
        <f t="shared" si="2"/>
        <v/>
      </c>
      <c r="N19" s="33" t="str">
        <f t="shared" si="3"/>
        <v/>
      </c>
      <c r="O19" s="14"/>
      <c r="P19" s="173" t="str">
        <f>IF(COUNT(J19:N19)&lt;2,"",(MAX(J19:N19)-MIN(J19:N19))^2/2)</f>
        <v/>
      </c>
      <c r="Q19" s="189" t="str">
        <f>IF(COUNT(J19:N19)&lt;2,"",VAR(J19:N19))</f>
        <v/>
      </c>
      <c r="R19" s="4"/>
    </row>
    <row r="21" spans="1:18" s="2" customFormat="1" ht="15.6" x14ac:dyDescent="0.25">
      <c r="A21" s="5" t="s">
        <v>24</v>
      </c>
      <c r="B21" s="5"/>
      <c r="C21" s="940" t="s">
        <v>72</v>
      </c>
      <c r="D21" s="940"/>
      <c r="E21" s="940"/>
      <c r="F21" s="940"/>
      <c r="G21" s="940"/>
      <c r="H21" s="940"/>
      <c r="I21" s="6"/>
      <c r="O21" s="14"/>
    </row>
    <row r="22" spans="1:18" s="4" customFormat="1" ht="15.6" x14ac:dyDescent="0.25">
      <c r="A22" s="11"/>
      <c r="B22" s="11"/>
      <c r="C22" s="12"/>
      <c r="D22" s="12"/>
      <c r="E22" s="12"/>
      <c r="F22" s="12"/>
      <c r="G22" s="12"/>
      <c r="H22" s="12"/>
      <c r="I22" s="11"/>
      <c r="O22" s="15"/>
    </row>
    <row r="23" spans="1:18" s="4" customFormat="1" ht="15.6" x14ac:dyDescent="0.25">
      <c r="A23" s="2" t="s">
        <v>1</v>
      </c>
      <c r="B23" s="10" t="s">
        <v>73</v>
      </c>
      <c r="C23" s="12"/>
      <c r="D23" s="12"/>
      <c r="E23" s="12"/>
      <c r="F23" s="12"/>
      <c r="G23" s="12"/>
      <c r="H23" s="12"/>
      <c r="I23" s="11"/>
      <c r="O23" s="15"/>
    </row>
    <row r="24" spans="1:18" s="2" customFormat="1" x14ac:dyDescent="0.25">
      <c r="C24" s="885" t="s">
        <v>55</v>
      </c>
      <c r="D24" s="886"/>
      <c r="E24" s="886"/>
      <c r="F24" s="886"/>
      <c r="G24" s="886"/>
      <c r="H24" s="886"/>
      <c r="J24" s="885" t="s">
        <v>12</v>
      </c>
      <c r="K24" s="887"/>
      <c r="L24" s="887"/>
      <c r="M24" s="887"/>
      <c r="N24" s="887"/>
      <c r="O24" s="14"/>
    </row>
    <row r="25" spans="1:18" s="2" customFormat="1" ht="24.6" thickBot="1" x14ac:dyDescent="0.3">
      <c r="A25" s="23" t="s">
        <v>11</v>
      </c>
      <c r="B25" s="24" t="s">
        <v>5</v>
      </c>
      <c r="C25" s="20" t="s">
        <v>2</v>
      </c>
      <c r="D25" s="28">
        <v>1</v>
      </c>
      <c r="E25" s="28">
        <v>2</v>
      </c>
      <c r="F25" s="28">
        <v>3</v>
      </c>
      <c r="G25" s="20">
        <v>4</v>
      </c>
      <c r="H25" s="20">
        <v>5</v>
      </c>
      <c r="I25" s="7"/>
      <c r="J25" s="25">
        <v>1</v>
      </c>
      <c r="K25" s="20">
        <v>2</v>
      </c>
      <c r="L25" s="20">
        <v>3</v>
      </c>
      <c r="M25" s="21">
        <v>4</v>
      </c>
      <c r="N25" s="22">
        <v>5</v>
      </c>
      <c r="O25" s="14"/>
    </row>
    <row r="26" spans="1:18" ht="13.8" thickBot="1" x14ac:dyDescent="0.3">
      <c r="B26" s="964">
        <v>2006</v>
      </c>
      <c r="C26" s="988">
        <v>360</v>
      </c>
      <c r="D26" s="156">
        <v>280</v>
      </c>
      <c r="E26" s="242"/>
      <c r="F26" s="156">
        <v>250</v>
      </c>
      <c r="G26" s="242"/>
      <c r="H26" s="242"/>
      <c r="J26" s="33">
        <f t="shared" ref="J26:N29" si="5">IF(D26="","",IF(D26="&lt; 10","",IF(D26="&lt;10","",IF(D26="&lt; 100","",IF(D26="&lt;100","",LOG(D26))))))</f>
        <v>2.4471580313422194</v>
      </c>
      <c r="K26" s="33" t="str">
        <f t="shared" si="5"/>
        <v/>
      </c>
      <c r="L26" s="33">
        <f t="shared" si="5"/>
        <v>2.3979400086720375</v>
      </c>
      <c r="M26" s="33" t="str">
        <f t="shared" si="5"/>
        <v/>
      </c>
      <c r="N26" s="33" t="str">
        <f t="shared" si="5"/>
        <v/>
      </c>
      <c r="P26" s="173">
        <f>IF(COUNT(J26:N28)&lt;2,"",(MAX(J26:N28)-MIN(J26:N28))^2/2)</f>
        <v>3.1348348628272736E-3</v>
      </c>
      <c r="Q26" s="189">
        <f>IF(COUNT(J26:N28)&lt;2,"",VAR(J26:N28))</f>
        <v>1.1589413404378827E-3</v>
      </c>
      <c r="R26" s="4">
        <f>IF(Q26="",0,COUNT(J26:O28))</f>
        <v>6</v>
      </c>
    </row>
    <row r="27" spans="1:18" ht="13.8" thickBot="1" x14ac:dyDescent="0.3">
      <c r="B27" s="987"/>
      <c r="C27" s="989"/>
      <c r="D27" s="156">
        <v>290</v>
      </c>
      <c r="E27" s="242"/>
      <c r="F27" s="156">
        <v>250</v>
      </c>
      <c r="G27" s="242"/>
      <c r="H27" s="242"/>
      <c r="J27" s="33">
        <f t="shared" si="5"/>
        <v>2.4623979978989561</v>
      </c>
      <c r="K27" s="33" t="str">
        <f t="shared" si="5"/>
        <v/>
      </c>
      <c r="L27" s="33">
        <f t="shared" si="5"/>
        <v>2.3979400086720375</v>
      </c>
      <c r="M27" s="33" t="str">
        <f t="shared" si="5"/>
        <v/>
      </c>
      <c r="N27" s="33" t="str">
        <f t="shared" si="5"/>
        <v/>
      </c>
      <c r="P27" s="173"/>
      <c r="Q27" s="189"/>
      <c r="R27" s="4"/>
    </row>
    <row r="28" spans="1:18" ht="13.8" thickBot="1" x14ac:dyDescent="0.3">
      <c r="B28" s="965"/>
      <c r="C28" s="990"/>
      <c r="D28" s="156">
        <v>300</v>
      </c>
      <c r="E28" s="242"/>
      <c r="F28" s="156">
        <v>260</v>
      </c>
      <c r="G28" s="242"/>
      <c r="H28" s="242"/>
      <c r="J28" s="33">
        <f t="shared" si="5"/>
        <v>2.4771212547196626</v>
      </c>
      <c r="K28" s="33" t="str">
        <f t="shared" si="5"/>
        <v/>
      </c>
      <c r="L28" s="33">
        <f t="shared" si="5"/>
        <v>2.4149733479708178</v>
      </c>
      <c r="M28" s="33" t="str">
        <f t="shared" si="5"/>
        <v/>
      </c>
      <c r="N28" s="33" t="str">
        <f t="shared" si="5"/>
        <v/>
      </c>
      <c r="P28" s="173"/>
      <c r="Q28" s="189"/>
      <c r="R28" s="4"/>
    </row>
    <row r="29" spans="1:18" ht="13.8" thickBot="1" x14ac:dyDescent="0.3">
      <c r="B29" s="146">
        <v>2007</v>
      </c>
      <c r="C29" s="473">
        <v>750</v>
      </c>
      <c r="D29" s="156">
        <v>570</v>
      </c>
      <c r="E29" s="242"/>
      <c r="F29" s="156">
        <v>560</v>
      </c>
      <c r="G29" s="242"/>
      <c r="H29" s="242"/>
      <c r="J29" s="33">
        <f t="shared" si="5"/>
        <v>2.7558748556724915</v>
      </c>
      <c r="K29" s="33" t="str">
        <f t="shared" si="5"/>
        <v/>
      </c>
      <c r="L29" s="33">
        <f t="shared" si="5"/>
        <v>2.7481880270062002</v>
      </c>
      <c r="M29" s="33" t="str">
        <f t="shared" si="5"/>
        <v/>
      </c>
      <c r="N29" s="33" t="str">
        <f t="shared" si="5"/>
        <v/>
      </c>
      <c r="P29" s="173">
        <f>IF(COUNT(J29:N29)&lt;2,"",(MAX(J29:N29)-MIN(J29:N29))^2/2)</f>
        <v>2.9543667472458254E-5</v>
      </c>
      <c r="Q29" s="189">
        <f>IF(COUNT(J29:N29)&lt;2,"",VAR(J29:N29))</f>
        <v>2.954366747245825E-5</v>
      </c>
      <c r="R29" s="4">
        <f>IF(Q29="",0,COUNT(J29:O29))</f>
        <v>2</v>
      </c>
    </row>
    <row r="30" spans="1:18" x14ac:dyDescent="0.25">
      <c r="A30" s="469"/>
      <c r="B30" s="470">
        <v>2008</v>
      </c>
      <c r="C30" s="471"/>
      <c r="D30" s="474">
        <v>5300</v>
      </c>
      <c r="E30" s="415"/>
      <c r="F30" s="475">
        <v>5400</v>
      </c>
      <c r="G30" s="242"/>
      <c r="H30" s="242"/>
      <c r="J30" s="33">
        <f>IF(D30="","",IF(D30="&lt; 10","",IF(D30="&lt;10","",IF(D30="&lt; 100","",IF(D30="&lt;100","",LOG(D30))))))</f>
        <v>3.7242758696007892</v>
      </c>
      <c r="K30" s="33" t="str">
        <f>IF(E30="","",IF(E30="&lt; 10","",IF(E30="&lt;10","",IF(E30="&lt; 100","",IF(E30="&lt;100","",LOG(E30))))))</f>
        <v/>
      </c>
      <c r="L30" s="33">
        <f>IF(F30="","",IF(F30="&lt; 10","",IF(F30="&lt;10","",IF(F30="&lt; 100","",IF(F30="&lt;100","",LOG(F30))))))</f>
        <v>3.7323937598229686</v>
      </c>
      <c r="M30" s="33" t="str">
        <f>IF(G30="","",IF(G30="&lt; 10","",IF(G30="&lt;10","",IF(G30="&lt; 100","",IF(G30="&lt;100","",LOG(G30))))))</f>
        <v/>
      </c>
      <c r="N30" s="33" t="str">
        <f>IF(H30="","",IF(H30="&lt; 10","",IF(H30="&lt;10","",IF(H30="&lt; 100","",IF(H30="&lt;100","",LOG(H30))))))</f>
        <v/>
      </c>
      <c r="P30" s="173">
        <f>IF(COUNT(J30:N30)&lt;2,"",(MAX(J30:N30)-MIN(J30:N30))^2/2)</f>
        <v>3.2950070829678427E-5</v>
      </c>
      <c r="Q30" s="189">
        <f>IF(COUNT(J30:N30)&lt;2,"",VAR(J30:N30))</f>
        <v>3.2950070829678427E-5</v>
      </c>
      <c r="R30" s="4">
        <f>IF(Q30="",0,COUNT(J30:O30))</f>
        <v>2</v>
      </c>
    </row>
    <row r="32" spans="1:18" ht="15.6" x14ac:dyDescent="0.25">
      <c r="A32" s="379" t="s">
        <v>1</v>
      </c>
      <c r="B32" s="378" t="s">
        <v>74</v>
      </c>
      <c r="C32" s="351"/>
      <c r="D32" s="351"/>
      <c r="E32" s="351"/>
      <c r="F32" s="351"/>
      <c r="G32" s="351"/>
      <c r="H32" s="351"/>
      <c r="I32" s="380"/>
      <c r="J32" s="380"/>
      <c r="K32" s="380"/>
      <c r="L32" s="380"/>
      <c r="M32" s="380"/>
      <c r="N32" s="380"/>
    </row>
    <row r="33" spans="1:18" x14ac:dyDescent="0.25">
      <c r="A33" s="379"/>
      <c r="B33" s="379"/>
      <c r="C33" s="981" t="s">
        <v>55</v>
      </c>
      <c r="D33" s="982"/>
      <c r="E33" s="982"/>
      <c r="F33" s="982"/>
      <c r="G33" s="982"/>
      <c r="H33" s="982"/>
      <c r="I33" s="380"/>
      <c r="J33" s="380"/>
      <c r="K33" s="380"/>
      <c r="L33" s="380"/>
      <c r="M33" s="380"/>
      <c r="N33" s="380"/>
    </row>
    <row r="34" spans="1:18" ht="24.6" thickBot="1" x14ac:dyDescent="0.3">
      <c r="A34" s="381" t="s">
        <v>11</v>
      </c>
      <c r="B34" s="382" t="s">
        <v>5</v>
      </c>
      <c r="C34" s="383" t="s">
        <v>2</v>
      </c>
      <c r="D34" s="384">
        <v>1</v>
      </c>
      <c r="E34" s="384">
        <v>2</v>
      </c>
      <c r="F34" s="384">
        <v>3</v>
      </c>
      <c r="G34" s="383">
        <v>4</v>
      </c>
      <c r="H34" s="383">
        <v>5</v>
      </c>
      <c r="I34" s="380"/>
      <c r="J34" s="380"/>
      <c r="K34" s="380"/>
      <c r="L34" s="380"/>
      <c r="M34" s="380"/>
      <c r="N34" s="380"/>
    </row>
    <row r="35" spans="1:18" ht="13.8" thickBot="1" x14ac:dyDescent="0.3">
      <c r="A35" s="380"/>
      <c r="B35" s="984">
        <v>2007</v>
      </c>
      <c r="C35" s="984">
        <v>468</v>
      </c>
      <c r="D35" s="385">
        <v>490</v>
      </c>
      <c r="E35" s="380"/>
      <c r="F35" s="385">
        <v>580</v>
      </c>
      <c r="G35" s="380"/>
      <c r="H35" s="380"/>
      <c r="I35" s="380"/>
      <c r="J35" s="376">
        <f t="shared" ref="J35:N37" si="6">IF(D35="","",IF(D35="&lt; 10","",IF(D35="&lt;10","",IF(D35="&lt; 100","",IF(D35="&lt;100","",LOG(D35))))))</f>
        <v>2.6901960800285138</v>
      </c>
      <c r="K35" s="376" t="str">
        <f t="shared" si="6"/>
        <v/>
      </c>
      <c r="L35" s="376">
        <f t="shared" si="6"/>
        <v>2.7634279935629373</v>
      </c>
      <c r="M35" s="376" t="str">
        <f t="shared" si="6"/>
        <v/>
      </c>
      <c r="N35" s="376" t="str">
        <f t="shared" si="6"/>
        <v/>
      </c>
      <c r="P35" s="173">
        <f>IF(COUNT(J35:N37)&lt;2,"",(MAX(J35:N37)-MIN(J35:N37))^2/2)</f>
        <v>4.8761914371362762E-3</v>
      </c>
      <c r="Q35" s="189">
        <f>IF(COUNT(J35:N37)&lt;2,"",VAR(J35:N37))</f>
        <v>1.8576111192950683E-3</v>
      </c>
      <c r="R35" s="4">
        <f>IF(Q35="",0,COUNT(J35:O37))</f>
        <v>6</v>
      </c>
    </row>
    <row r="36" spans="1:18" ht="13.8" thickBot="1" x14ac:dyDescent="0.3">
      <c r="A36" s="380"/>
      <c r="B36" s="985"/>
      <c r="C36" s="985"/>
      <c r="D36" s="386">
        <v>500</v>
      </c>
      <c r="E36" s="380"/>
      <c r="F36" s="386">
        <v>590</v>
      </c>
      <c r="G36" s="380"/>
      <c r="H36" s="380"/>
      <c r="I36" s="380"/>
      <c r="J36" s="376">
        <f t="shared" si="6"/>
        <v>2.6989700043360187</v>
      </c>
      <c r="K36" s="376" t="str">
        <f t="shared" si="6"/>
        <v/>
      </c>
      <c r="L36" s="376">
        <f t="shared" si="6"/>
        <v>2.7708520116421442</v>
      </c>
      <c r="M36" s="376" t="str">
        <f t="shared" si="6"/>
        <v/>
      </c>
      <c r="N36" s="376" t="str">
        <f t="shared" si="6"/>
        <v/>
      </c>
      <c r="P36" s="173"/>
      <c r="Q36" s="189"/>
      <c r="R36" s="4"/>
    </row>
    <row r="37" spans="1:18" ht="13.8" thickBot="1" x14ac:dyDescent="0.3">
      <c r="A37" s="380"/>
      <c r="B37" s="986"/>
      <c r="C37" s="986"/>
      <c r="D37" s="388">
        <v>470</v>
      </c>
      <c r="E37" s="380"/>
      <c r="F37" s="388">
        <v>480</v>
      </c>
      <c r="G37" s="380"/>
      <c r="H37" s="380"/>
      <c r="I37" s="380"/>
      <c r="J37" s="376">
        <f t="shared" si="6"/>
        <v>2.6720978579357175</v>
      </c>
      <c r="K37" s="376" t="str">
        <f t="shared" si="6"/>
        <v/>
      </c>
      <c r="L37" s="376">
        <f t="shared" si="6"/>
        <v>2.6812412373755872</v>
      </c>
      <c r="M37" s="376" t="str">
        <f t="shared" si="6"/>
        <v/>
      </c>
      <c r="N37" s="376" t="str">
        <f t="shared" si="6"/>
        <v/>
      </c>
      <c r="P37" s="173"/>
      <c r="Q37" s="189"/>
      <c r="R37" s="4"/>
    </row>
    <row r="38" spans="1:18" x14ac:dyDescent="0.25">
      <c r="A38" s="380"/>
      <c r="B38" s="387">
        <v>2008</v>
      </c>
      <c r="C38" s="388">
        <v>1758</v>
      </c>
      <c r="D38" s="388">
        <v>950</v>
      </c>
      <c r="E38" s="380"/>
      <c r="F38" s="388">
        <v>970</v>
      </c>
      <c r="G38" s="380"/>
      <c r="H38" s="380"/>
      <c r="I38" s="380"/>
      <c r="J38" s="376">
        <f>IF(D38="","",IF(D38="&lt; 10","",IF(D38="&lt;10","",IF(D38="&lt; 100","",IF(D38="&lt;100","",LOG(D38))))))</f>
        <v>2.9777236052888476</v>
      </c>
      <c r="K38" s="376" t="str">
        <f>IF(E38="","",IF(E38="&lt; 10","",IF(E38="&lt;10","",IF(E38="&lt; 100","",IF(E38="&lt;100","",LOG(E38))))))</f>
        <v/>
      </c>
      <c r="L38" s="376">
        <f>IF(F38="","",IF(F38="&lt; 10","",IF(F38="&lt;10","",IF(F38="&lt; 100","",IF(F38="&lt;100","",LOG(F38))))))</f>
        <v>2.9867717342662448</v>
      </c>
      <c r="M38" s="376" t="str">
        <f>IF(G38="","",IF(G38="&lt; 10","",IF(G38="&lt;10","",IF(G38="&lt; 100","",IF(G38="&lt;100","",LOG(G38))))))</f>
        <v/>
      </c>
      <c r="N38" s="376" t="str">
        <f>IF(H38="","",IF(H38="&lt; 10","",IF(H38="&lt;10","",IF(H38="&lt; 100","",IF(H38="&lt;100","",LOG(H38))))))</f>
        <v/>
      </c>
      <c r="P38" s="173">
        <f>IF(COUNT(J38:N38)&lt;2,"",(MAX(J38:N38)-MIN(J38:N38))^2/2)</f>
        <v>4.0934318995807015E-5</v>
      </c>
      <c r="Q38" s="189">
        <f>IF(COUNT(J38:N38)&lt;2,"",VAR(J38:N38))</f>
        <v>4.0934318995807015E-5</v>
      </c>
      <c r="R38" s="4">
        <f>IF(Q38="",0,COUNT(J38:O38))</f>
        <v>2</v>
      </c>
    </row>
    <row r="41" spans="1:18" s="2" customFormat="1" ht="15.6" x14ac:dyDescent="0.25">
      <c r="A41" s="5" t="s">
        <v>24</v>
      </c>
      <c r="B41" s="5"/>
      <c r="C41" s="940" t="s">
        <v>84</v>
      </c>
      <c r="D41" s="940"/>
      <c r="E41" s="940"/>
      <c r="F41" s="940"/>
      <c r="G41" s="940"/>
      <c r="H41" s="940"/>
      <c r="I41" s="6"/>
      <c r="O41" s="14"/>
    </row>
    <row r="42" spans="1:18" s="4" customFormat="1" ht="15.6" x14ac:dyDescent="0.25">
      <c r="A42" s="11"/>
      <c r="B42" s="11"/>
      <c r="C42" s="12"/>
      <c r="D42" s="12"/>
      <c r="E42" s="12"/>
      <c r="F42" s="12"/>
      <c r="G42" s="12"/>
      <c r="H42" s="12"/>
      <c r="I42" s="11"/>
      <c r="O42" s="15"/>
    </row>
    <row r="43" spans="1:18" s="4" customFormat="1" ht="15.6" x14ac:dyDescent="0.25">
      <c r="A43" s="2" t="s">
        <v>1</v>
      </c>
      <c r="B43" s="10"/>
      <c r="C43" s="12"/>
      <c r="D43" s="12"/>
      <c r="E43" s="12"/>
      <c r="F43" s="12"/>
      <c r="G43" s="12"/>
      <c r="H43" s="12"/>
      <c r="I43" s="11"/>
      <c r="O43" s="15"/>
    </row>
    <row r="44" spans="1:18" s="2" customFormat="1" x14ac:dyDescent="0.25">
      <c r="C44" s="885" t="s">
        <v>55</v>
      </c>
      <c r="D44" s="886"/>
      <c r="E44" s="886"/>
      <c r="F44" s="886"/>
      <c r="G44" s="886"/>
      <c r="H44" s="886"/>
      <c r="J44" s="885" t="s">
        <v>12</v>
      </c>
      <c r="K44" s="887"/>
      <c r="L44" s="887"/>
      <c r="M44" s="887"/>
      <c r="N44" s="887"/>
      <c r="O44" s="14"/>
    </row>
    <row r="45" spans="1:18" s="2" customFormat="1" ht="24.6" thickBot="1" x14ac:dyDescent="0.3">
      <c r="A45" s="23" t="s">
        <v>11</v>
      </c>
      <c r="B45" s="24" t="s">
        <v>5</v>
      </c>
      <c r="C45" s="20" t="s">
        <v>2</v>
      </c>
      <c r="D45" s="17">
        <v>1</v>
      </c>
      <c r="E45" s="17">
        <v>2</v>
      </c>
      <c r="F45" s="17">
        <v>3</v>
      </c>
      <c r="G45" s="16">
        <v>4</v>
      </c>
      <c r="H45" s="16">
        <v>5</v>
      </c>
      <c r="I45" s="7"/>
      <c r="J45" s="25">
        <v>1</v>
      </c>
      <c r="K45" s="20">
        <v>2</v>
      </c>
      <c r="L45" s="20">
        <v>3</v>
      </c>
      <c r="M45" s="21">
        <v>4</v>
      </c>
      <c r="N45" s="22">
        <v>5</v>
      </c>
      <c r="O45" s="14"/>
    </row>
    <row r="46" spans="1:18" s="2" customFormat="1" ht="13.8" thickBot="1" x14ac:dyDescent="0.3">
      <c r="A46" s="26">
        <v>1</v>
      </c>
      <c r="B46" s="890">
        <v>2003</v>
      </c>
      <c r="C46" s="890">
        <v>1170</v>
      </c>
      <c r="D46" s="27">
        <v>1000</v>
      </c>
      <c r="E46" s="27">
        <v>1100</v>
      </c>
      <c r="F46" s="27">
        <v>1400</v>
      </c>
      <c r="G46" s="27">
        <v>1200</v>
      </c>
      <c r="H46" s="27"/>
      <c r="I46" s="9"/>
      <c r="J46" s="33">
        <f t="shared" ref="J46:J56" si="7">IF(D46="","",IF(D46="&lt; 10","",IF(D46="&lt;10","",IF(D46="&lt; 100","",IF(D46="&lt;100","",LOG(D46))))))</f>
        <v>3</v>
      </c>
      <c r="K46" s="33">
        <f t="shared" ref="K46:K56" si="8">IF(E46="","",IF(E46="&lt; 10","",IF(E46="&lt;10","",IF(E46="&lt; 100","",IF(E46="&lt;100","",LOG(E46))))))</f>
        <v>3.0413926851582249</v>
      </c>
      <c r="L46" s="33">
        <f t="shared" ref="L46:L56" si="9">IF(F46="","",IF(F46="&lt; 10","",IF(F46="&lt;10","",IF(F46="&lt; 100","",IF(F46="&lt;100","",LOG(F46))))))</f>
        <v>3.1461280356782382</v>
      </c>
      <c r="M46" s="33">
        <f t="shared" ref="M46:M56" si="10">IF(G46="","",IF(G46="&lt; 10","",IF(G46="&lt;10","",IF(G46="&lt; 100","",IF(G46="&lt;100","",LOG(G46))))))</f>
        <v>3.0791812460476247</v>
      </c>
      <c r="N46" s="33" t="str">
        <f t="shared" ref="N46:N56" si="11">IF(H46="","",IF(H46="&lt; 10","",IF(H46="&lt;10","",IF(H46="&lt; 100","",IF(H46="&lt;100","",LOG(H46))))))</f>
        <v/>
      </c>
      <c r="O46" s="14"/>
      <c r="P46" s="173">
        <f>IF(COUNT(J46:N47)&lt;2,"",(MAX(J46:N47)-MIN(J46:N47))^2/2)</f>
        <v>1.0676701405590225E-2</v>
      </c>
      <c r="Q46" s="189">
        <f>IF(COUNT(J46:N47)&lt;2,"",VAR(J46:N47))</f>
        <v>2.2832139472728674E-3</v>
      </c>
      <c r="R46" s="4">
        <f>IF(Q46="",0,COUNT(J46:O47))</f>
        <v>8</v>
      </c>
    </row>
    <row r="47" spans="1:18" s="2" customFormat="1" ht="13.8" thickBot="1" x14ac:dyDescent="0.3">
      <c r="A47" s="18">
        <v>2</v>
      </c>
      <c r="B47" s="891"/>
      <c r="C47" s="891"/>
      <c r="D47" s="19">
        <v>1100</v>
      </c>
      <c r="E47" s="19">
        <v>1200</v>
      </c>
      <c r="F47" s="19">
        <v>1300</v>
      </c>
      <c r="G47" s="19">
        <v>1300</v>
      </c>
      <c r="H47" s="19"/>
      <c r="I47" s="9"/>
      <c r="J47" s="33">
        <f t="shared" si="7"/>
        <v>3.0413926851582249</v>
      </c>
      <c r="K47" s="33">
        <f t="shared" si="8"/>
        <v>3.0791812460476247</v>
      </c>
      <c r="L47" s="33">
        <f t="shared" si="9"/>
        <v>3.1139433523068369</v>
      </c>
      <c r="M47" s="33">
        <f t="shared" si="10"/>
        <v>3.1139433523068369</v>
      </c>
      <c r="N47" s="33" t="str">
        <f t="shared" si="11"/>
        <v/>
      </c>
      <c r="O47" s="14"/>
      <c r="P47" s="173"/>
      <c r="Q47" s="189"/>
      <c r="R47" s="4"/>
    </row>
    <row r="48" spans="1:18" s="2" customFormat="1" ht="13.8" thickBot="1" x14ac:dyDescent="0.3">
      <c r="A48" s="18">
        <v>3</v>
      </c>
      <c r="B48" s="888">
        <v>2004</v>
      </c>
      <c r="C48" s="888">
        <v>560</v>
      </c>
      <c r="D48" s="19">
        <v>850</v>
      </c>
      <c r="E48" s="19">
        <v>730</v>
      </c>
      <c r="F48" s="19">
        <v>650</v>
      </c>
      <c r="G48" s="19"/>
      <c r="H48" s="19"/>
      <c r="I48" s="9"/>
      <c r="J48" s="33">
        <f t="shared" si="7"/>
        <v>2.9294189257142929</v>
      </c>
      <c r="K48" s="33">
        <f t="shared" si="8"/>
        <v>2.8633228601204559</v>
      </c>
      <c r="L48" s="33">
        <f t="shared" si="9"/>
        <v>2.8129133566428557</v>
      </c>
      <c r="M48" s="33" t="str">
        <f t="shared" si="10"/>
        <v/>
      </c>
      <c r="N48" s="33" t="str">
        <f t="shared" si="11"/>
        <v/>
      </c>
      <c r="O48" s="14"/>
      <c r="P48" s="173">
        <f>IF(COUNT(J48:N49)&lt;2,"",(MAX(J48:N49)-MIN(J48:N49))^2/2)</f>
        <v>1.3776494778237955E-2</v>
      </c>
      <c r="Q48" s="189">
        <f>IF(COUNT(J48:N49)&lt;2,"",VAR(J48:N49))</f>
        <v>3.2815323558202289E-3</v>
      </c>
      <c r="R48" s="4">
        <f>IF(Q48="",0,COUNT(J48:O49))</f>
        <v>6</v>
      </c>
    </row>
    <row r="49" spans="1:18" s="2" customFormat="1" ht="13.8" thickBot="1" x14ac:dyDescent="0.3">
      <c r="A49" s="18">
        <v>4</v>
      </c>
      <c r="B49" s="889"/>
      <c r="C49" s="889"/>
      <c r="D49" s="19">
        <v>750</v>
      </c>
      <c r="E49" s="19">
        <v>670</v>
      </c>
      <c r="F49" s="19">
        <v>580</v>
      </c>
      <c r="G49" s="19"/>
      <c r="H49" s="19"/>
      <c r="I49" s="9"/>
      <c r="J49" s="33">
        <f t="shared" si="7"/>
        <v>2.8750612633917001</v>
      </c>
      <c r="K49" s="33">
        <f t="shared" si="8"/>
        <v>2.8260748027008264</v>
      </c>
      <c r="L49" s="33">
        <f t="shared" si="9"/>
        <v>2.7634279935629373</v>
      </c>
      <c r="M49" s="33" t="str">
        <f t="shared" si="10"/>
        <v/>
      </c>
      <c r="N49" s="33" t="str">
        <f t="shared" si="11"/>
        <v/>
      </c>
      <c r="O49" s="14"/>
      <c r="P49" s="173"/>
      <c r="Q49" s="189"/>
      <c r="R49" s="4"/>
    </row>
    <row r="50" spans="1:18" s="2" customFormat="1" ht="13.8" thickBot="1" x14ac:dyDescent="0.3">
      <c r="A50" s="18">
        <v>5</v>
      </c>
      <c r="B50" s="19">
        <v>2005</v>
      </c>
      <c r="C50" s="19">
        <v>3200</v>
      </c>
      <c r="D50" s="19">
        <v>2300</v>
      </c>
      <c r="E50" s="19">
        <v>2900</v>
      </c>
      <c r="F50" s="19">
        <v>3200</v>
      </c>
      <c r="G50" s="19"/>
      <c r="H50" s="19"/>
      <c r="I50" s="9"/>
      <c r="J50" s="33">
        <f t="shared" si="7"/>
        <v>3.3617278360175931</v>
      </c>
      <c r="K50" s="33">
        <f t="shared" si="8"/>
        <v>3.4623979978989561</v>
      </c>
      <c r="L50" s="33">
        <f t="shared" si="9"/>
        <v>3.5051499783199058</v>
      </c>
      <c r="M50" s="33" t="str">
        <f t="shared" si="10"/>
        <v/>
      </c>
      <c r="N50" s="33" t="str">
        <f t="shared" si="11"/>
        <v/>
      </c>
      <c r="O50" s="14"/>
      <c r="P50" s="173">
        <f>IF(COUNT(J50:N50)&lt;2,"",(MAX(J50:N50)-MIN(J50:N50))^2/2)</f>
        <v>1.0284955451292425E-2</v>
      </c>
      <c r="Q50" s="189">
        <f>IF(COUNT(J50:N50)&lt;2,"",VAR(J50:N50))</f>
        <v>5.4220207042863268E-3</v>
      </c>
      <c r="R50" s="4">
        <f>IF(Q50="",0,COUNT(J50:O50))</f>
        <v>3</v>
      </c>
    </row>
    <row r="51" spans="1:18" s="2" customFormat="1" ht="13.8" thickBot="1" x14ac:dyDescent="0.3">
      <c r="A51" s="18">
        <v>6</v>
      </c>
      <c r="B51" s="888">
        <v>2006</v>
      </c>
      <c r="C51" s="888">
        <v>360</v>
      </c>
      <c r="D51" s="19">
        <v>100</v>
      </c>
      <c r="E51" s="19">
        <v>140</v>
      </c>
      <c r="F51" s="19">
        <v>120</v>
      </c>
      <c r="G51" s="19">
        <v>100</v>
      </c>
      <c r="H51" s="19"/>
      <c r="I51" s="9"/>
      <c r="J51" s="33">
        <f t="shared" si="7"/>
        <v>2</v>
      </c>
      <c r="K51" s="33">
        <f t="shared" si="8"/>
        <v>2.1461280356782382</v>
      </c>
      <c r="L51" s="33">
        <f t="shared" si="9"/>
        <v>2.0791812460476247</v>
      </c>
      <c r="M51" s="33">
        <f t="shared" si="10"/>
        <v>2</v>
      </c>
      <c r="N51" s="33" t="str">
        <f t="shared" si="11"/>
        <v/>
      </c>
      <c r="O51" s="14"/>
      <c r="P51" s="173">
        <f>IF(COUNT(J51:N52)&lt;2,"",(MAX(J51:N52)-MIN(J51:N52))^2/2)</f>
        <v>1.0676701405590225E-2</v>
      </c>
      <c r="Q51" s="189">
        <f>IF(COUNT(J51:N52)&lt;2,"",VAR(J51:N52))</f>
        <v>3.5389355595126944E-3</v>
      </c>
      <c r="R51" s="4">
        <f>IF(Q51="",0,COUNT(J51:O52))</f>
        <v>6</v>
      </c>
    </row>
    <row r="52" spans="1:18" s="2" customFormat="1" ht="13.8" thickBot="1" x14ac:dyDescent="0.3">
      <c r="A52" s="18">
        <v>7</v>
      </c>
      <c r="B52" s="889"/>
      <c r="C52" s="889"/>
      <c r="D52" s="19"/>
      <c r="E52" s="19"/>
      <c r="F52" s="19">
        <v>120</v>
      </c>
      <c r="G52" s="19">
        <v>130</v>
      </c>
      <c r="H52" s="19"/>
      <c r="I52" s="9"/>
      <c r="J52" s="33" t="str">
        <f t="shared" si="7"/>
        <v/>
      </c>
      <c r="K52" s="33" t="str">
        <f t="shared" si="8"/>
        <v/>
      </c>
      <c r="L52" s="33">
        <f t="shared" si="9"/>
        <v>2.0791812460476247</v>
      </c>
      <c r="M52" s="33">
        <f t="shared" si="10"/>
        <v>2.1139433523068369</v>
      </c>
      <c r="N52" s="33" t="str">
        <f t="shared" si="11"/>
        <v/>
      </c>
      <c r="O52" s="14"/>
      <c r="P52" s="173"/>
      <c r="Q52" s="189"/>
      <c r="R52" s="4"/>
    </row>
    <row r="53" spans="1:18" s="2" customFormat="1" ht="13.8" thickBot="1" x14ac:dyDescent="0.3">
      <c r="A53" s="18">
        <v>8</v>
      </c>
      <c r="B53" s="19">
        <v>2007</v>
      </c>
      <c r="C53" s="19">
        <v>468</v>
      </c>
      <c r="D53" s="19">
        <v>250</v>
      </c>
      <c r="E53" s="19">
        <v>330</v>
      </c>
      <c r="F53" s="19">
        <v>320</v>
      </c>
      <c r="G53" s="19">
        <v>300</v>
      </c>
      <c r="H53" s="19"/>
      <c r="I53" s="9"/>
      <c r="J53" s="33">
        <f t="shared" si="7"/>
        <v>2.3979400086720375</v>
      </c>
      <c r="K53" s="33">
        <f t="shared" si="8"/>
        <v>2.5185139398778875</v>
      </c>
      <c r="L53" s="33">
        <f t="shared" si="9"/>
        <v>2.5051499783199058</v>
      </c>
      <c r="M53" s="33">
        <f t="shared" si="10"/>
        <v>2.4771212547196626</v>
      </c>
      <c r="N53" s="33" t="str">
        <f t="shared" si="11"/>
        <v/>
      </c>
      <c r="O53" s="14"/>
      <c r="P53" s="173">
        <f>IF(COUNT(J53:N53)&lt;2,"",(MAX(J53:N53)-MIN(J53:N53))^2/2)</f>
        <v>7.2690364432165273E-3</v>
      </c>
      <c r="Q53" s="189">
        <f>IF(COUNT(J53:N53)&lt;2,"",VAR(J53:N53))</f>
        <v>2.9149399503145359E-3</v>
      </c>
      <c r="R53" s="4">
        <f>IF(Q53="",0,COUNT(J53:O53))</f>
        <v>4</v>
      </c>
    </row>
    <row r="54" spans="1:18" s="2" customFormat="1" ht="13.8" thickBot="1" x14ac:dyDescent="0.3">
      <c r="A54" s="18">
        <v>9</v>
      </c>
      <c r="B54" s="888"/>
      <c r="C54" s="888">
        <v>750</v>
      </c>
      <c r="D54" s="19">
        <v>830</v>
      </c>
      <c r="E54" s="19">
        <v>640</v>
      </c>
      <c r="F54" s="19">
        <v>630</v>
      </c>
      <c r="G54" s="19">
        <v>690</v>
      </c>
      <c r="H54" s="19"/>
      <c r="I54" s="9"/>
      <c r="J54" s="33">
        <f t="shared" si="7"/>
        <v>2.9190780923760737</v>
      </c>
      <c r="K54" s="33">
        <f t="shared" si="8"/>
        <v>2.8061799739838871</v>
      </c>
      <c r="L54" s="33">
        <f t="shared" si="9"/>
        <v>2.7993405494535817</v>
      </c>
      <c r="M54" s="33">
        <f t="shared" si="10"/>
        <v>2.8388490907372552</v>
      </c>
      <c r="N54" s="33" t="str">
        <f t="shared" si="11"/>
        <v/>
      </c>
      <c r="O54" s="14"/>
      <c r="P54" s="173">
        <f>IF(COUNT(J54:N55)&lt;2,"",(MAX(J54:N55)-MIN(J54:N55))^2/2)</f>
        <v>1.2571733119182082E-2</v>
      </c>
      <c r="Q54" s="189">
        <f>IF(COUNT(J54:N55)&lt;2,"",VAR(J54:N55))</f>
        <v>3.2230430296810767E-3</v>
      </c>
      <c r="R54" s="4">
        <f>IF(Q54="",0,COUNT(J54:O55))</f>
        <v>8</v>
      </c>
    </row>
    <row r="55" spans="1:18" s="2" customFormat="1" ht="13.8" thickBot="1" x14ac:dyDescent="0.3">
      <c r="A55" s="18">
        <v>10</v>
      </c>
      <c r="B55" s="889"/>
      <c r="C55" s="889"/>
      <c r="D55" s="19">
        <v>850</v>
      </c>
      <c r="E55" s="19">
        <v>650</v>
      </c>
      <c r="F55" s="19">
        <v>590</v>
      </c>
      <c r="G55" s="19">
        <v>690</v>
      </c>
      <c r="H55" s="19"/>
      <c r="I55" s="9"/>
      <c r="J55" s="33">
        <f t="shared" si="7"/>
        <v>2.9294189257142929</v>
      </c>
      <c r="K55" s="33">
        <f t="shared" si="8"/>
        <v>2.8129133566428557</v>
      </c>
      <c r="L55" s="33">
        <f t="shared" si="9"/>
        <v>2.7708520116421442</v>
      </c>
      <c r="M55" s="33">
        <f t="shared" si="10"/>
        <v>2.8388490907372552</v>
      </c>
      <c r="N55" s="33" t="str">
        <f t="shared" si="11"/>
        <v/>
      </c>
      <c r="O55" s="14"/>
      <c r="P55" s="173"/>
      <c r="Q55" s="189"/>
      <c r="R55" s="4"/>
    </row>
    <row r="56" spans="1:18" s="2" customFormat="1" ht="13.8" thickBot="1" x14ac:dyDescent="0.3">
      <c r="A56" s="18">
        <v>11</v>
      </c>
      <c r="B56" s="892">
        <v>2008</v>
      </c>
      <c r="C56" s="892"/>
      <c r="D56" s="436">
        <v>6700</v>
      </c>
      <c r="E56" s="436">
        <v>4500</v>
      </c>
      <c r="F56" s="436">
        <v>5500</v>
      </c>
      <c r="G56" s="436">
        <v>6100</v>
      </c>
      <c r="H56" s="436"/>
      <c r="I56" s="9"/>
      <c r="J56" s="33">
        <f t="shared" si="7"/>
        <v>3.8260748027008264</v>
      </c>
      <c r="K56" s="33">
        <f t="shared" si="8"/>
        <v>3.6532125137753435</v>
      </c>
      <c r="L56" s="33">
        <f t="shared" si="9"/>
        <v>3.7403626894942437</v>
      </c>
      <c r="M56" s="33">
        <f t="shared" si="10"/>
        <v>3.7853298350107671</v>
      </c>
      <c r="N56" s="33" t="str">
        <f t="shared" si="11"/>
        <v/>
      </c>
      <c r="O56" s="14"/>
      <c r="P56" s="173">
        <f>IF(COUNT(J56:N57)&lt;2,"",(MAX(J56:N57)-MIN(J56:N57))^2/2)</f>
        <v>1.7230469353067886E-2</v>
      </c>
      <c r="Q56" s="189">
        <f>IF(COUNT(J56:N57)&lt;2,"",VAR(J56:N57))</f>
        <v>3.2697169878211823E-3</v>
      </c>
      <c r="R56" s="4">
        <f>IF(Q56="",0,COUNT(J56:O57))</f>
        <v>8</v>
      </c>
    </row>
    <row r="57" spans="1:18" s="2" customFormat="1" x14ac:dyDescent="0.25">
      <c r="A57" s="18"/>
      <c r="B57" s="893"/>
      <c r="C57" s="893"/>
      <c r="D57" s="436">
        <v>5900</v>
      </c>
      <c r="E57" s="436">
        <v>6000</v>
      </c>
      <c r="F57" s="436">
        <v>5700</v>
      </c>
      <c r="G57" s="436">
        <v>6900</v>
      </c>
      <c r="H57" s="436"/>
      <c r="I57" s="9"/>
      <c r="J57" s="33">
        <f>IF(D57="","",IF(D57="&lt; 10","",IF(D57="&lt;10","",IF(D57="&lt; 100","",IF(D57="&lt;100","",LOG(D57))))))</f>
        <v>3.7708520116421442</v>
      </c>
      <c r="K57" s="33">
        <f>IF(E57="","",IF(E57="&lt; 10","",IF(E57="&lt;10","",IF(E57="&lt; 100","",IF(E57="&lt;100","",LOG(E57))))))</f>
        <v>3.7781512503836434</v>
      </c>
      <c r="L57" s="33">
        <f>IF(F57="","",IF(F57="&lt; 10","",IF(F57="&lt;10","",IF(F57="&lt; 100","",IF(F57="&lt;100","",LOG(F57))))))</f>
        <v>3.7558748556724915</v>
      </c>
      <c r="M57" s="33">
        <f>IF(G57="","",IF(G57="&lt; 10","",IF(G57="&lt;10","",IF(G57="&lt; 100","",IF(G57="&lt;100","",LOG(G57))))))</f>
        <v>3.8388490907372552</v>
      </c>
      <c r="N57" s="33" t="str">
        <f>IF(H57="","",IF(H57="&lt; 10","",IF(H57="&lt;10","",IF(H57="&lt; 100","",IF(H57="&lt;100","",LOG(H57))))))</f>
        <v/>
      </c>
      <c r="O57" s="14"/>
      <c r="P57" s="173"/>
      <c r="Q57" s="189"/>
      <c r="R57" s="4"/>
    </row>
    <row r="58" spans="1:18" s="2" customFormat="1" x14ac:dyDescent="0.25">
      <c r="A58" s="447"/>
      <c r="B58" s="408"/>
      <c r="C58" s="408"/>
      <c r="D58" s="408"/>
      <c r="E58" s="408"/>
      <c r="F58" s="408"/>
      <c r="G58" s="408"/>
      <c r="H58" s="408"/>
      <c r="I58" s="9"/>
      <c r="J58" s="307"/>
      <c r="K58" s="307"/>
      <c r="L58" s="307"/>
      <c r="M58" s="307"/>
      <c r="N58" s="307"/>
      <c r="O58" s="14"/>
      <c r="P58" s="173"/>
      <c r="Q58" s="189"/>
      <c r="R58" s="4"/>
    </row>
    <row r="61" spans="1:18" s="2" customFormat="1" ht="15.6" x14ac:dyDescent="0.25">
      <c r="A61" s="5" t="s">
        <v>24</v>
      </c>
      <c r="B61" s="5"/>
      <c r="C61" s="940" t="s">
        <v>86</v>
      </c>
      <c r="D61" s="940"/>
      <c r="E61" s="940"/>
      <c r="F61" s="940"/>
      <c r="G61" s="940"/>
      <c r="H61" s="940"/>
      <c r="I61" s="6"/>
      <c r="O61" s="14"/>
    </row>
    <row r="62" spans="1:18" s="4" customFormat="1" ht="15.6" x14ac:dyDescent="0.25">
      <c r="A62" s="11"/>
      <c r="B62" s="11"/>
      <c r="C62" s="12"/>
      <c r="D62" s="12"/>
      <c r="E62" s="12"/>
      <c r="F62" s="12"/>
      <c r="G62" s="12"/>
      <c r="H62" s="12"/>
      <c r="I62" s="11"/>
      <c r="O62" s="15"/>
    </row>
    <row r="63" spans="1:18" s="4" customFormat="1" ht="15.6" x14ac:dyDescent="0.25">
      <c r="A63" s="2" t="s">
        <v>1</v>
      </c>
      <c r="B63" s="10" t="s">
        <v>73</v>
      </c>
      <c r="C63" s="12"/>
      <c r="D63" s="12"/>
      <c r="E63" s="12"/>
      <c r="F63" s="12"/>
      <c r="G63" s="12"/>
      <c r="H63" s="12"/>
      <c r="I63" s="11"/>
      <c r="O63" s="15"/>
    </row>
    <row r="64" spans="1:18" s="2" customFormat="1" x14ac:dyDescent="0.25">
      <c r="C64" s="885" t="s">
        <v>55</v>
      </c>
      <c r="D64" s="886"/>
      <c r="E64" s="886"/>
      <c r="F64" s="886"/>
      <c r="G64" s="886"/>
      <c r="H64" s="886"/>
      <c r="J64" s="885" t="s">
        <v>12</v>
      </c>
      <c r="K64" s="887"/>
      <c r="L64" s="887"/>
      <c r="M64" s="887"/>
      <c r="N64" s="887"/>
      <c r="O64" s="14"/>
    </row>
    <row r="65" spans="1:18" s="2" customFormat="1" ht="24.6" thickBot="1" x14ac:dyDescent="0.3">
      <c r="A65" s="23" t="s">
        <v>11</v>
      </c>
      <c r="B65" s="24" t="s">
        <v>5</v>
      </c>
      <c r="C65" s="20" t="s">
        <v>2</v>
      </c>
      <c r="D65" s="17">
        <v>1</v>
      </c>
      <c r="E65" s="17">
        <v>2</v>
      </c>
      <c r="F65" s="17">
        <v>3</v>
      </c>
      <c r="G65" s="16">
        <v>4</v>
      </c>
      <c r="H65" s="16">
        <v>5</v>
      </c>
      <c r="I65" s="7"/>
      <c r="J65" s="25">
        <v>1</v>
      </c>
      <c r="K65" s="20">
        <v>2</v>
      </c>
      <c r="L65" s="20">
        <v>3</v>
      </c>
      <c r="M65" s="21">
        <v>4</v>
      </c>
      <c r="N65" s="22">
        <v>5</v>
      </c>
      <c r="O65" s="14"/>
    </row>
    <row r="66" spans="1:18" ht="13.8" thickBot="1" x14ac:dyDescent="0.3">
      <c r="A66" s="229"/>
      <c r="B66" s="229">
        <v>2002</v>
      </c>
      <c r="C66" s="229">
        <v>440</v>
      </c>
      <c r="D66" s="229">
        <v>480</v>
      </c>
      <c r="E66" s="229">
        <v>490</v>
      </c>
      <c r="F66" s="229">
        <v>510</v>
      </c>
      <c r="G66" s="229"/>
      <c r="H66" s="229"/>
      <c r="J66" s="33">
        <f t="shared" ref="J66:N72" si="12">IF(D66="","",IF(D66="&lt; 10","",IF(D66="&lt;10","",IF(D66="&lt; 100","",IF(D66="&lt;100","",LOG(D66))))))</f>
        <v>2.6812412373755872</v>
      </c>
      <c r="K66" s="33">
        <f t="shared" si="12"/>
        <v>2.6901960800285138</v>
      </c>
      <c r="L66" s="33">
        <f t="shared" si="12"/>
        <v>2.7075701760979363</v>
      </c>
      <c r="M66" s="33" t="str">
        <f t="shared" si="12"/>
        <v/>
      </c>
      <c r="N66" s="33" t="str">
        <f t="shared" si="12"/>
        <v/>
      </c>
      <c r="P66" s="173">
        <f t="shared" ref="P66:P72" si="13">IF(COUNT(J66:N66)&lt;2,"",(MAX(J66:N66)-MIN(J66:N66))^2/2)</f>
        <v>3.4660650712260677E-4</v>
      </c>
      <c r="Q66" s="189">
        <f t="shared" ref="Q66:Q72" si="14">IF(COUNT(J66:N66)&lt;2,"",VAR(J66:N66))</f>
        <v>1.79210239235568E-4</v>
      </c>
      <c r="R66" s="4">
        <f t="shared" ref="R66:R72" si="15">IF(Q66="",0,COUNT(J66:O66))</f>
        <v>3</v>
      </c>
    </row>
    <row r="67" spans="1:18" ht="13.8" thickBot="1" x14ac:dyDescent="0.3">
      <c r="A67" s="229"/>
      <c r="B67" s="229">
        <v>2003</v>
      </c>
      <c r="C67" s="229">
        <v>1170</v>
      </c>
      <c r="D67" s="229">
        <v>1400</v>
      </c>
      <c r="E67" s="229">
        <v>1700</v>
      </c>
      <c r="F67" s="229">
        <v>1500</v>
      </c>
      <c r="G67" s="229"/>
      <c r="H67" s="229"/>
      <c r="J67" s="33">
        <f t="shared" si="12"/>
        <v>3.1461280356782382</v>
      </c>
      <c r="K67" s="33">
        <f t="shared" si="12"/>
        <v>3.2304489213782741</v>
      </c>
      <c r="L67" s="33">
        <f t="shared" si="12"/>
        <v>3.1760912590556813</v>
      </c>
      <c r="M67" s="33" t="str">
        <f t="shared" si="12"/>
        <v/>
      </c>
      <c r="N67" s="33" t="str">
        <f t="shared" si="12"/>
        <v/>
      </c>
      <c r="P67" s="173">
        <f t="shared" si="13"/>
        <v>3.5550058826192619E-3</v>
      </c>
      <c r="Q67" s="189">
        <f t="shared" si="14"/>
        <v>1.8270936622636837E-3</v>
      </c>
      <c r="R67" s="4">
        <f t="shared" si="15"/>
        <v>3</v>
      </c>
    </row>
    <row r="68" spans="1:18" ht="13.8" thickBot="1" x14ac:dyDescent="0.3">
      <c r="A68" s="229"/>
      <c r="B68" s="229">
        <v>2004</v>
      </c>
      <c r="C68" s="229">
        <v>560</v>
      </c>
      <c r="D68" s="229">
        <v>600</v>
      </c>
      <c r="E68" s="229">
        <v>620</v>
      </c>
      <c r="F68" s="229">
        <v>530</v>
      </c>
      <c r="G68" s="229"/>
      <c r="H68" s="229"/>
      <c r="J68" s="33">
        <f t="shared" si="12"/>
        <v>2.7781512503836434</v>
      </c>
      <c r="K68" s="33">
        <f t="shared" si="12"/>
        <v>2.7923916894982539</v>
      </c>
      <c r="L68" s="33">
        <f t="shared" si="12"/>
        <v>2.7242758696007892</v>
      </c>
      <c r="M68" s="33" t="str">
        <f t="shared" si="12"/>
        <v/>
      </c>
      <c r="N68" s="33" t="str">
        <f t="shared" si="12"/>
        <v/>
      </c>
      <c r="P68" s="173">
        <f t="shared" si="13"/>
        <v>2.3198824601519262E-3</v>
      </c>
      <c r="Q68" s="189">
        <f t="shared" si="14"/>
        <v>1.2908519468297205E-3</v>
      </c>
      <c r="R68" s="4">
        <f t="shared" si="15"/>
        <v>3</v>
      </c>
    </row>
    <row r="69" spans="1:18" ht="13.8" thickBot="1" x14ac:dyDescent="0.3">
      <c r="A69" s="229"/>
      <c r="B69" s="229">
        <v>2005</v>
      </c>
      <c r="C69" s="229">
        <v>3200</v>
      </c>
      <c r="D69" s="229">
        <v>4000</v>
      </c>
      <c r="E69" s="229">
        <v>3000</v>
      </c>
      <c r="F69" s="229">
        <v>4100</v>
      </c>
      <c r="G69" s="229"/>
      <c r="H69" s="229"/>
      <c r="J69" s="33">
        <f t="shared" si="12"/>
        <v>3.6020599913279625</v>
      </c>
      <c r="K69" s="33">
        <f t="shared" si="12"/>
        <v>3.4771212547196626</v>
      </c>
      <c r="L69" s="33">
        <f t="shared" si="12"/>
        <v>3.6127838567197355</v>
      </c>
      <c r="M69" s="33" t="str">
        <f t="shared" si="12"/>
        <v/>
      </c>
      <c r="N69" s="33" t="str">
        <f t="shared" si="12"/>
        <v/>
      </c>
      <c r="P69" s="173">
        <f t="shared" si="13"/>
        <v>9.2021707907150845E-3</v>
      </c>
      <c r="Q69" s="189">
        <f t="shared" si="14"/>
        <v>5.6881717959415285E-3</v>
      </c>
      <c r="R69" s="4">
        <f t="shared" si="15"/>
        <v>3</v>
      </c>
    </row>
    <row r="70" spans="1:18" ht="13.8" thickBot="1" x14ac:dyDescent="0.3">
      <c r="A70" s="229"/>
      <c r="B70" s="229">
        <v>2006</v>
      </c>
      <c r="C70" s="229">
        <v>360</v>
      </c>
      <c r="D70" s="229">
        <v>440</v>
      </c>
      <c r="E70" s="229">
        <v>420</v>
      </c>
      <c r="F70" s="229">
        <v>360</v>
      </c>
      <c r="G70" s="229">
        <v>450</v>
      </c>
      <c r="H70" s="229"/>
      <c r="J70" s="33">
        <f t="shared" si="12"/>
        <v>2.6434526764861874</v>
      </c>
      <c r="K70" s="33">
        <f t="shared" si="12"/>
        <v>2.6232492903979003</v>
      </c>
      <c r="L70" s="33">
        <f t="shared" si="12"/>
        <v>2.5563025007672873</v>
      </c>
      <c r="M70" s="33">
        <f t="shared" si="12"/>
        <v>2.6532125137753435</v>
      </c>
      <c r="N70" s="33" t="str">
        <f t="shared" si="12"/>
        <v/>
      </c>
      <c r="P70" s="173">
        <f t="shared" si="13"/>
        <v>4.695775310610815E-3</v>
      </c>
      <c r="Q70" s="189">
        <f t="shared" si="14"/>
        <v>1.9058168649510095E-3</v>
      </c>
      <c r="R70" s="4">
        <f t="shared" si="15"/>
        <v>4</v>
      </c>
    </row>
    <row r="71" spans="1:18" ht="13.8" thickBot="1" x14ac:dyDescent="0.3">
      <c r="A71" s="229"/>
      <c r="B71" s="229">
        <v>2007</v>
      </c>
      <c r="C71" s="229">
        <v>750</v>
      </c>
      <c r="D71" s="229">
        <v>520</v>
      </c>
      <c r="E71" s="229">
        <v>550</v>
      </c>
      <c r="F71" s="229">
        <v>560</v>
      </c>
      <c r="G71" s="229"/>
      <c r="H71" s="229"/>
      <c r="J71" s="33">
        <f>IF(D71="","",IF(D71="&lt; 10","",IF(D71="&lt;10","",IF(D71="&lt; 100","",IF(D71="&lt;100","",LOG(D71))))))</f>
        <v>2.716003343634799</v>
      </c>
      <c r="K71" s="33">
        <f>IF(E71="","",IF(E71="&lt; 10","",IF(E71="&lt;10","",IF(E71="&lt; 100","",IF(E71="&lt;100","",LOG(E71))))))</f>
        <v>2.7403626894942437</v>
      </c>
      <c r="L71" s="33">
        <f>IF(F71="","",IF(F71="&lt; 10","",IF(F71="&lt;10","",IF(F71="&lt; 100","",IF(F71="&lt;100","",LOG(F71))))))</f>
        <v>2.7481880270062002</v>
      </c>
      <c r="M71" s="33" t="str">
        <f>IF(G71="","",IF(G71="&lt; 10","",IF(G71="&lt;10","",IF(G71="&lt; 100","",IF(G71="&lt;100","",LOG(G71))))))</f>
        <v/>
      </c>
      <c r="N71" s="33" t="str">
        <f>IF(H71="","",IF(H71="&lt; 10","",IF(H71="&lt;10","",IF(H71="&lt; 100","",IF(H71="&lt;100","",LOG(H71))))))</f>
        <v/>
      </c>
      <c r="P71" s="173">
        <f>IF(COUNT(J71:N71)&lt;2,"",(MAX(J71:N71)-MIN(J71:N71))^2/2)</f>
        <v>5.1792692185867559E-4</v>
      </c>
      <c r="Q71" s="189">
        <f>IF(COUNT(J71:N71)&lt;2,"",VAR(J71:N71))</f>
        <v>2.817445802655716E-4</v>
      </c>
      <c r="R71" s="4">
        <f>IF(Q71="",0,COUNT(J71:O71))</f>
        <v>3</v>
      </c>
    </row>
    <row r="72" spans="1:18" x14ac:dyDescent="0.25">
      <c r="A72" s="229"/>
      <c r="B72" s="295">
        <v>2008</v>
      </c>
      <c r="C72" s="295"/>
      <c r="D72" s="295">
        <v>3900</v>
      </c>
      <c r="E72" s="295">
        <v>5900</v>
      </c>
      <c r="F72" s="295">
        <v>4500</v>
      </c>
      <c r="G72" s="229"/>
      <c r="H72" s="229"/>
      <c r="J72" s="33">
        <f t="shared" si="12"/>
        <v>3.5910646070264991</v>
      </c>
      <c r="K72" s="33">
        <f>IF(E72="","",IF(E72="&lt; 10","",IF(E72="&lt;10","",IF(E72="&lt; 100","",IF(E72="&lt;100","",LOG(E72))))))</f>
        <v>3.7708520116421442</v>
      </c>
      <c r="L72" s="33">
        <f>IF(F72="","",IF(F72="&lt; 10","",IF(F72="&lt;10","",IF(F72="&lt; 100","",IF(F72="&lt;100","",LOG(F72))))))</f>
        <v>3.6532125137753435</v>
      </c>
      <c r="M72" s="33" t="str">
        <f>IF(G72="","",IF(G72="&lt; 10","",IF(G72="&lt;10","",IF(G72="&lt; 100","",IF(G72="&lt;100","",LOG(G72))))))</f>
        <v/>
      </c>
      <c r="N72" s="33" t="str">
        <f>IF(H72="","",IF(H72="&lt; 10","",IF(H72="&lt;10","",IF(H72="&lt; 100","",IF(H72="&lt;100","",LOG(H72))))))</f>
        <v/>
      </c>
      <c r="P72" s="173">
        <f t="shared" si="13"/>
        <v>1.6161755429214848E-2</v>
      </c>
      <c r="Q72" s="189">
        <f t="shared" si="14"/>
        <v>8.3374874383409618E-3</v>
      </c>
      <c r="R72" s="4">
        <f t="shared" si="15"/>
        <v>3</v>
      </c>
    </row>
    <row r="73" spans="1:18" x14ac:dyDescent="0.25">
      <c r="B73" s="226"/>
      <c r="C73" s="226"/>
      <c r="D73" s="226"/>
      <c r="E73" s="226"/>
      <c r="F73" s="226"/>
      <c r="G73" s="226"/>
      <c r="H73" s="226"/>
    </row>
    <row r="74" spans="1:18" ht="15.6" x14ac:dyDescent="0.25">
      <c r="A74" s="379" t="s">
        <v>1</v>
      </c>
      <c r="B74" s="378" t="s">
        <v>74</v>
      </c>
      <c r="C74" s="351"/>
      <c r="D74" s="351"/>
      <c r="E74" s="351"/>
      <c r="F74" s="351"/>
      <c r="G74" s="351"/>
      <c r="H74" s="351"/>
      <c r="I74" s="380"/>
      <c r="J74" s="380"/>
      <c r="K74" s="380"/>
      <c r="L74" s="380"/>
      <c r="M74" s="380"/>
      <c r="N74" s="380"/>
    </row>
    <row r="75" spans="1:18" s="2" customFormat="1" x14ac:dyDescent="0.25">
      <c r="A75" s="379"/>
      <c r="B75" s="379"/>
      <c r="C75" s="981" t="s">
        <v>55</v>
      </c>
      <c r="D75" s="982"/>
      <c r="E75" s="982"/>
      <c r="F75" s="982"/>
      <c r="G75" s="982"/>
      <c r="H75" s="982"/>
      <c r="I75" s="379"/>
      <c r="J75" s="981" t="s">
        <v>12</v>
      </c>
      <c r="K75" s="983"/>
      <c r="L75" s="983"/>
      <c r="M75" s="983"/>
      <c r="N75" s="983"/>
      <c r="O75" s="14"/>
    </row>
    <row r="76" spans="1:18" s="2" customFormat="1" ht="24.6" thickBot="1" x14ac:dyDescent="0.3">
      <c r="A76" s="381" t="s">
        <v>11</v>
      </c>
      <c r="B76" s="382" t="s">
        <v>5</v>
      </c>
      <c r="C76" s="383" t="s">
        <v>2</v>
      </c>
      <c r="D76" s="389">
        <v>1</v>
      </c>
      <c r="E76" s="389">
        <v>2</v>
      </c>
      <c r="F76" s="389">
        <v>3</v>
      </c>
      <c r="G76" s="390">
        <v>4</v>
      </c>
      <c r="H76" s="390">
        <v>5</v>
      </c>
      <c r="I76" s="391"/>
      <c r="J76" s="392">
        <v>1</v>
      </c>
      <c r="K76" s="383">
        <v>2</v>
      </c>
      <c r="L76" s="383">
        <v>3</v>
      </c>
      <c r="M76" s="393">
        <v>4</v>
      </c>
      <c r="N76" s="394">
        <v>5</v>
      </c>
      <c r="O76" s="14"/>
    </row>
    <row r="77" spans="1:18" ht="13.8" thickBot="1" x14ac:dyDescent="0.3">
      <c r="A77" s="395"/>
      <c r="B77" s="395">
        <v>2004</v>
      </c>
      <c r="C77" s="395">
        <v>4975</v>
      </c>
      <c r="D77" s="395">
        <v>7700</v>
      </c>
      <c r="E77" s="395">
        <v>8400</v>
      </c>
      <c r="F77" s="395">
        <v>6500</v>
      </c>
      <c r="G77" s="395"/>
      <c r="H77" s="395"/>
      <c r="I77" s="380"/>
      <c r="J77" s="376">
        <f t="shared" ref="J77:N80" si="16">IF(D77="","",IF(D77="&lt; 10","",IF(D77="&lt;10","",IF(D77="&lt; 100","",IF(D77="&lt;100","",LOG(D77))))))</f>
        <v>3.8864907251724818</v>
      </c>
      <c r="K77" s="376">
        <f t="shared" si="16"/>
        <v>3.9242792860618816</v>
      </c>
      <c r="L77" s="376">
        <f t="shared" si="16"/>
        <v>3.8129133566428557</v>
      </c>
      <c r="M77" s="376" t="str">
        <f t="shared" si="16"/>
        <v/>
      </c>
      <c r="N77" s="376" t="str">
        <f t="shared" si="16"/>
        <v/>
      </c>
      <c r="P77" s="173">
        <f>IF(COUNT(J77:N77)&lt;2,"",(MAX(J77:N77)-MIN(J77:N77))^2/2)</f>
        <v>6.2011851176817295E-3</v>
      </c>
      <c r="Q77" s="189">
        <f>IF(COUNT(J77:N77)&lt;2,"",VAR(J77:N77))</f>
        <v>3.2073291215332922E-3</v>
      </c>
      <c r="R77" s="4">
        <f>IF(Q77="",0,COUNT(J77:O77))</f>
        <v>3</v>
      </c>
    </row>
    <row r="78" spans="1:18" ht="13.8" thickBot="1" x14ac:dyDescent="0.3">
      <c r="A78" s="395"/>
      <c r="B78" s="395">
        <v>2005</v>
      </c>
      <c r="C78" s="395">
        <v>2100</v>
      </c>
      <c r="D78" s="395">
        <v>2700</v>
      </c>
      <c r="E78" s="395">
        <v>1800</v>
      </c>
      <c r="F78" s="395">
        <v>2100</v>
      </c>
      <c r="G78" s="395"/>
      <c r="H78" s="395"/>
      <c r="I78" s="380"/>
      <c r="J78" s="376">
        <f t="shared" si="16"/>
        <v>3.4313637641589874</v>
      </c>
      <c r="K78" s="376">
        <f t="shared" si="16"/>
        <v>3.255272505103306</v>
      </c>
      <c r="L78" s="376">
        <f t="shared" si="16"/>
        <v>3.3222192947339191</v>
      </c>
      <c r="M78" s="376" t="str">
        <f t="shared" si="16"/>
        <v/>
      </c>
      <c r="N78" s="376" t="str">
        <f t="shared" si="16"/>
        <v/>
      </c>
      <c r="P78" s="173">
        <f>IF(COUNT(J78:N78)&lt;2,"",(MAX(J78:N78)-MIN(J78:N78))^2/2)</f>
        <v>1.550406575790754E-2</v>
      </c>
      <c r="Q78" s="189">
        <f>IF(COUNT(J78:N78)&lt;2,"",VAR(J78:N78))</f>
        <v>7.9004198939567182E-3</v>
      </c>
      <c r="R78" s="4">
        <f>IF(Q78="",0,COUNT(J78:O78))</f>
        <v>3</v>
      </c>
    </row>
    <row r="79" spans="1:18" ht="13.8" thickBot="1" x14ac:dyDescent="0.3">
      <c r="A79" s="395"/>
      <c r="B79" s="395">
        <v>2007</v>
      </c>
      <c r="C79" s="395">
        <v>280</v>
      </c>
      <c r="D79" s="395">
        <v>360</v>
      </c>
      <c r="E79" s="395">
        <v>460</v>
      </c>
      <c r="F79" s="395">
        <v>270</v>
      </c>
      <c r="G79" s="395"/>
      <c r="H79" s="395"/>
      <c r="I79" s="380"/>
      <c r="J79" s="376">
        <f t="shared" si="16"/>
        <v>2.5563025007672873</v>
      </c>
      <c r="K79" s="376">
        <f t="shared" si="16"/>
        <v>2.6627578316815739</v>
      </c>
      <c r="L79" s="376">
        <f t="shared" si="16"/>
        <v>2.4313637641589874</v>
      </c>
      <c r="M79" s="376" t="str">
        <f t="shared" si="16"/>
        <v/>
      </c>
      <c r="N79" s="376" t="str">
        <f t="shared" si="16"/>
        <v/>
      </c>
      <c r="P79" s="173">
        <f>IF(COUNT(J79:N79)&lt;2,"",(MAX(J79:N79)-MIN(J79:N79))^2/2)</f>
        <v>2.6771607242323664E-2</v>
      </c>
      <c r="Q79" s="189">
        <f>IF(COUNT(J79:N79)&lt;2,"",VAR(J79:N79))</f>
        <v>1.3414273311665954E-2</v>
      </c>
      <c r="R79" s="4">
        <f>IF(Q79="",0,COUNT(J79:O79))</f>
        <v>3</v>
      </c>
    </row>
    <row r="80" spans="1:18" x14ac:dyDescent="0.25">
      <c r="A80" s="396"/>
      <c r="B80" s="395">
        <v>2008</v>
      </c>
      <c r="C80" s="395">
        <v>1758</v>
      </c>
      <c r="D80" s="395">
        <v>1700</v>
      </c>
      <c r="E80" s="395">
        <v>2000</v>
      </c>
      <c r="F80" s="395">
        <v>2200</v>
      </c>
      <c r="G80" s="395"/>
      <c r="H80" s="395"/>
      <c r="I80" s="380"/>
      <c r="J80" s="376">
        <f t="shared" si="16"/>
        <v>3.2304489213782741</v>
      </c>
      <c r="K80" s="376">
        <f t="shared" si="16"/>
        <v>3.3010299956639813</v>
      </c>
      <c r="L80" s="376">
        <f t="shared" si="16"/>
        <v>3.3424226808222062</v>
      </c>
      <c r="M80" s="376" t="str">
        <f t="shared" si="16"/>
        <v/>
      </c>
      <c r="N80" s="376" t="str">
        <f t="shared" si="16"/>
        <v/>
      </c>
      <c r="P80" s="173">
        <f>IF(COUNT(J80:N80)&lt;2,"",(MAX(J80:N80)-MIN(J80:N80))^2/2)</f>
        <v>6.2690614020037829E-3</v>
      </c>
      <c r="Q80" s="189">
        <f>IF(COUNT(J80:N80)&lt;2,"",VAR(J80:N80))</f>
        <v>3.2055275393233348E-3</v>
      </c>
      <c r="R80" s="4">
        <f>IF(Q80="",0,COUNT(J80:O80))</f>
        <v>3</v>
      </c>
    </row>
    <row r="82" spans="1:18" s="2" customFormat="1" ht="14.4" customHeight="1" x14ac:dyDescent="0.25">
      <c r="A82" s="5" t="s">
        <v>24</v>
      </c>
      <c r="B82" s="5"/>
      <c r="C82" s="940" t="s">
        <v>87</v>
      </c>
      <c r="D82" s="940"/>
      <c r="E82" s="940"/>
      <c r="F82" s="940"/>
      <c r="G82" s="940"/>
      <c r="H82" s="940"/>
      <c r="I82" s="6"/>
      <c r="O82" s="14"/>
    </row>
    <row r="83" spans="1:18" s="4" customFormat="1" ht="14.4" customHeight="1" x14ac:dyDescent="0.25">
      <c r="A83" s="11"/>
      <c r="B83" s="11"/>
      <c r="C83" s="12"/>
      <c r="D83" s="12"/>
      <c r="E83" s="12"/>
      <c r="F83" s="12"/>
      <c r="G83" s="12"/>
      <c r="H83" s="12"/>
      <c r="I83" s="11"/>
      <c r="O83" s="15"/>
    </row>
    <row r="84" spans="1:18" s="4" customFormat="1" ht="14.4" customHeight="1" x14ac:dyDescent="0.25">
      <c r="A84" s="379" t="s">
        <v>1</v>
      </c>
      <c r="B84" s="378" t="s">
        <v>74</v>
      </c>
      <c r="C84" s="351"/>
      <c r="D84" s="351"/>
      <c r="E84" s="351"/>
      <c r="F84" s="351"/>
      <c r="G84" s="351"/>
      <c r="H84" s="351"/>
      <c r="I84" s="299"/>
      <c r="J84" s="379"/>
      <c r="K84" s="379"/>
      <c r="L84" s="379"/>
      <c r="M84" s="379"/>
      <c r="N84" s="379"/>
      <c r="O84" s="15"/>
    </row>
    <row r="85" spans="1:18" s="2" customFormat="1" x14ac:dyDescent="0.25">
      <c r="A85" s="379"/>
      <c r="B85" s="379"/>
      <c r="C85" s="981" t="s">
        <v>55</v>
      </c>
      <c r="D85" s="982"/>
      <c r="E85" s="982"/>
      <c r="F85" s="982"/>
      <c r="G85" s="982"/>
      <c r="H85" s="982"/>
      <c r="I85" s="379"/>
      <c r="J85" s="981" t="s">
        <v>12</v>
      </c>
      <c r="K85" s="983"/>
      <c r="L85" s="983"/>
      <c r="M85" s="983"/>
      <c r="N85" s="983"/>
      <c r="O85" s="14"/>
    </row>
    <row r="86" spans="1:18" s="2" customFormat="1" ht="24.6" thickBot="1" x14ac:dyDescent="0.3">
      <c r="A86" s="381" t="s">
        <v>11</v>
      </c>
      <c r="B86" s="382" t="s">
        <v>5</v>
      </c>
      <c r="C86" s="383" t="s">
        <v>2</v>
      </c>
      <c r="D86" s="389">
        <v>1</v>
      </c>
      <c r="E86" s="389">
        <v>2</v>
      </c>
      <c r="F86" s="389">
        <v>3</v>
      </c>
      <c r="G86" s="390">
        <v>4</v>
      </c>
      <c r="H86" s="390">
        <v>5</v>
      </c>
      <c r="I86" s="397"/>
      <c r="J86" s="392">
        <v>1</v>
      </c>
      <c r="K86" s="383">
        <v>2</v>
      </c>
      <c r="L86" s="383">
        <v>3</v>
      </c>
      <c r="M86" s="393">
        <v>4</v>
      </c>
      <c r="N86" s="394">
        <v>5</v>
      </c>
      <c r="O86" s="14"/>
    </row>
    <row r="87" spans="1:18" ht="13.8" thickBot="1" x14ac:dyDescent="0.3">
      <c r="A87" s="395"/>
      <c r="B87" s="395">
        <v>2007</v>
      </c>
      <c r="C87" s="395">
        <v>280</v>
      </c>
      <c r="D87" s="395">
        <v>300</v>
      </c>
      <c r="E87" s="395">
        <v>400</v>
      </c>
      <c r="F87" s="395">
        <v>300</v>
      </c>
      <c r="G87" s="395"/>
      <c r="H87" s="395"/>
      <c r="I87" s="380"/>
      <c r="J87" s="376">
        <f t="shared" ref="J87:N89" si="17">IF(D87="","",IF(D87="&lt; 10","",IF(D87="&lt;10","",IF(D87="&lt; 100","",IF(D87="&lt;100","",LOG(D87))))))</f>
        <v>2.4771212547196626</v>
      </c>
      <c r="K87" s="376">
        <f t="shared" si="17"/>
        <v>2.6020599913279625</v>
      </c>
      <c r="L87" s="376">
        <f t="shared" si="17"/>
        <v>2.4771212547196626</v>
      </c>
      <c r="M87" s="376" t="str">
        <f t="shared" si="17"/>
        <v/>
      </c>
      <c r="N87" s="376" t="str">
        <f t="shared" si="17"/>
        <v/>
      </c>
      <c r="P87" s="173">
        <f>IF(COUNT(J87:N87)&lt;2,"",(MAX(J87:N87)-MIN(J87:N87))^2/2)</f>
        <v>7.8048439526390697E-3</v>
      </c>
      <c r="Q87" s="189">
        <f>IF(COUNT(J87:N87)&lt;2,"",VAR(J87:N87))</f>
        <v>5.2032293017593798E-3</v>
      </c>
      <c r="R87" s="4">
        <f>IF(Q87="",0,COUNT(J87:O87))</f>
        <v>3</v>
      </c>
    </row>
    <row r="88" spans="1:18" ht="13.8" thickBot="1" x14ac:dyDescent="0.3">
      <c r="A88" s="380"/>
      <c r="B88" s="395">
        <v>2008</v>
      </c>
      <c r="C88" s="395">
        <v>1758</v>
      </c>
      <c r="D88" s="395">
        <v>1900</v>
      </c>
      <c r="E88" s="395">
        <v>1800</v>
      </c>
      <c r="F88" s="398"/>
      <c r="G88" s="398"/>
      <c r="H88" s="398"/>
      <c r="I88" s="380"/>
      <c r="J88" s="376">
        <f t="shared" si="17"/>
        <v>3.2787536009528289</v>
      </c>
      <c r="K88" s="376">
        <f t="shared" si="17"/>
        <v>3.255272505103306</v>
      </c>
      <c r="L88" s="376" t="str">
        <f t="shared" si="17"/>
        <v/>
      </c>
      <c r="M88" s="376" t="str">
        <f t="shared" si="17"/>
        <v/>
      </c>
      <c r="N88" s="376" t="str">
        <f t="shared" si="17"/>
        <v/>
      </c>
      <c r="P88" s="173">
        <f>IF(COUNT(J88:N88)&lt;2,"",(MAX(J88:N88)-MIN(J88:N88))^2/2)</f>
        <v>2.7568093114723954E-4</v>
      </c>
      <c r="Q88" s="189">
        <f>IF(COUNT(J88:N88)&lt;2,"",VAR(J88:N88))</f>
        <v>2.7568093114723954E-4</v>
      </c>
      <c r="R88" s="4">
        <f>IF(Q88="",0,COUNT(J88:O88))</f>
        <v>2</v>
      </c>
    </row>
    <row r="89" spans="1:18" x14ac:dyDescent="0.25">
      <c r="J89" s="33" t="str">
        <f t="shared" si="17"/>
        <v/>
      </c>
      <c r="K89" s="33" t="str">
        <f t="shared" si="17"/>
        <v/>
      </c>
      <c r="L89" s="33" t="str">
        <f t="shared" si="17"/>
        <v/>
      </c>
      <c r="M89" s="33" t="str">
        <f t="shared" si="17"/>
        <v/>
      </c>
      <c r="N89" s="33" t="str">
        <f t="shared" si="17"/>
        <v/>
      </c>
      <c r="P89" s="173" t="str">
        <f>IF(COUNT(J89:N89)&lt;2,"",(MAX(J89:N89)-MIN(J89:N89))^2/2)</f>
        <v/>
      </c>
      <c r="Q89" s="4"/>
      <c r="R89" s="4"/>
    </row>
    <row r="90" spans="1:18" x14ac:dyDescent="0.25">
      <c r="J90" s="307"/>
      <c r="K90" s="307"/>
      <c r="L90" s="307"/>
      <c r="M90" s="307"/>
      <c r="N90" s="307"/>
      <c r="P90" s="173"/>
      <c r="Q90" s="4"/>
      <c r="R90" s="4"/>
    </row>
    <row r="91" spans="1:18" s="2" customFormat="1" ht="14.4" customHeight="1" x14ac:dyDescent="0.25">
      <c r="A91" s="5" t="s">
        <v>24</v>
      </c>
      <c r="B91" s="5"/>
      <c r="C91" s="940" t="s">
        <v>88</v>
      </c>
      <c r="D91" s="940"/>
      <c r="E91" s="940"/>
      <c r="F91" s="940"/>
      <c r="G91" s="940"/>
      <c r="H91" s="940"/>
      <c r="I91" s="6"/>
      <c r="O91" s="14"/>
    </row>
    <row r="92" spans="1:18" s="4" customFormat="1" ht="14.4" customHeight="1" x14ac:dyDescent="0.25">
      <c r="A92" s="11"/>
      <c r="B92" s="11"/>
      <c r="C92" s="12"/>
      <c r="D92" s="12"/>
      <c r="E92" s="12"/>
      <c r="F92" s="12"/>
      <c r="G92" s="12"/>
      <c r="H92" s="12"/>
      <c r="I92" s="11"/>
      <c r="O92" s="15"/>
    </row>
    <row r="93" spans="1:18" s="4" customFormat="1" ht="14.4" customHeight="1" x14ac:dyDescent="0.25">
      <c r="A93" s="4" t="s">
        <v>1</v>
      </c>
      <c r="B93" s="451"/>
      <c r="C93" s="12"/>
      <c r="D93" s="12"/>
      <c r="E93" s="12"/>
      <c r="F93" s="12"/>
      <c r="G93" s="12"/>
      <c r="H93" s="12"/>
      <c r="I93" s="11"/>
      <c r="O93" s="15"/>
    </row>
    <row r="94" spans="1:18" s="2" customFormat="1" x14ac:dyDescent="0.25">
      <c r="A94" s="4"/>
      <c r="B94" s="4"/>
      <c r="C94" s="905" t="s">
        <v>55</v>
      </c>
      <c r="D94" s="906"/>
      <c r="E94" s="906"/>
      <c r="F94" s="906"/>
      <c r="G94" s="906"/>
      <c r="H94" s="906"/>
      <c r="I94" s="4"/>
      <c r="J94" s="905" t="s">
        <v>12</v>
      </c>
      <c r="K94" s="907"/>
      <c r="L94" s="907"/>
      <c r="M94" s="907"/>
      <c r="N94" s="907"/>
      <c r="O94" s="14"/>
    </row>
    <row r="95" spans="1:18" s="2" customFormat="1" ht="24.6" thickBot="1" x14ac:dyDescent="0.3">
      <c r="A95" s="212" t="s">
        <v>11</v>
      </c>
      <c r="B95" s="213" t="s">
        <v>5</v>
      </c>
      <c r="C95" s="30" t="s">
        <v>2</v>
      </c>
      <c r="D95" s="217">
        <v>1</v>
      </c>
      <c r="E95" s="217">
        <v>2</v>
      </c>
      <c r="F95" s="217">
        <v>3</v>
      </c>
      <c r="G95" s="218">
        <v>4</v>
      </c>
      <c r="H95" s="218">
        <v>5</v>
      </c>
      <c r="I95" s="219"/>
      <c r="J95" s="29">
        <v>1</v>
      </c>
      <c r="K95" s="30">
        <v>2</v>
      </c>
      <c r="L95" s="30">
        <v>3</v>
      </c>
      <c r="M95" s="31">
        <v>4</v>
      </c>
      <c r="N95" s="32">
        <v>5</v>
      </c>
      <c r="O95" s="14"/>
    </row>
    <row r="96" spans="1:18" x14ac:dyDescent="0.25">
      <c r="A96" s="221"/>
      <c r="B96" s="453">
        <v>2008</v>
      </c>
      <c r="C96" s="453"/>
      <c r="D96" s="265">
        <v>2500</v>
      </c>
      <c r="E96" s="265">
        <v>2500</v>
      </c>
      <c r="F96" s="265"/>
      <c r="G96" s="265"/>
      <c r="H96" s="265"/>
      <c r="I96" s="265"/>
      <c r="J96" s="33">
        <f t="shared" ref="J96:O96" si="18">IF(D96="","",IF(D96="&lt; 10","",IF(D96="&lt;10","",IF(D96="&lt; 100","",IF(D96="&lt;100","",LOG(D96))))))</f>
        <v>3.3979400086720375</v>
      </c>
      <c r="K96" s="33">
        <f t="shared" si="18"/>
        <v>3.3979400086720375</v>
      </c>
      <c r="L96" s="33" t="str">
        <f t="shared" si="18"/>
        <v/>
      </c>
      <c r="M96" s="33" t="str">
        <f t="shared" si="18"/>
        <v/>
      </c>
      <c r="N96" s="33" t="str">
        <f t="shared" si="18"/>
        <v/>
      </c>
      <c r="O96" s="33" t="str">
        <f t="shared" si="18"/>
        <v/>
      </c>
      <c r="P96" s="173">
        <f>IF(COUNT(J96:O96)&lt;2,"",(MAX(J96:O96)-MIN(J96:O96))^2/2)</f>
        <v>0</v>
      </c>
      <c r="Q96" s="189">
        <f>IF(COUNT(J96:O96)&lt;2,"",VAR(J96:O96))</f>
        <v>0</v>
      </c>
      <c r="R96" s="4">
        <f>IF(Q96="",0,COUNT(J96:O96))</f>
        <v>2</v>
      </c>
    </row>
    <row r="97" spans="1:18" s="4" customFormat="1" ht="14.4" customHeight="1" x14ac:dyDescent="0.25">
      <c r="A97" s="11"/>
      <c r="B97" s="11"/>
      <c r="C97" s="12"/>
      <c r="D97" s="12"/>
      <c r="E97" s="12"/>
      <c r="F97" s="12"/>
      <c r="G97" s="12"/>
      <c r="H97" s="12"/>
      <c r="I97" s="11"/>
      <c r="O97" s="15"/>
    </row>
    <row r="98" spans="1:18" s="4" customFormat="1" ht="14.4" customHeight="1" x14ac:dyDescent="0.25">
      <c r="A98" s="11"/>
      <c r="B98" s="11"/>
      <c r="C98" s="12"/>
      <c r="D98" s="12"/>
      <c r="E98" s="12"/>
      <c r="F98" s="12"/>
      <c r="G98" s="12"/>
      <c r="H98" s="12"/>
      <c r="I98" s="11"/>
      <c r="O98" s="15"/>
    </row>
    <row r="99" spans="1:18" s="4" customFormat="1" ht="14.4" customHeight="1" x14ac:dyDescent="0.25">
      <c r="A99" s="379" t="s">
        <v>1</v>
      </c>
      <c r="B99" s="378" t="s">
        <v>74</v>
      </c>
      <c r="C99" s="351"/>
      <c r="D99" s="351"/>
      <c r="E99" s="351"/>
      <c r="F99" s="351"/>
      <c r="G99" s="351"/>
      <c r="H99" s="351"/>
      <c r="I99" s="299"/>
      <c r="J99" s="379"/>
      <c r="K99" s="379"/>
      <c r="L99" s="379"/>
      <c r="M99" s="379"/>
      <c r="N99" s="379"/>
      <c r="O99" s="15"/>
    </row>
    <row r="100" spans="1:18" s="2" customFormat="1" x14ac:dyDescent="0.25">
      <c r="A100" s="379"/>
      <c r="B100" s="379"/>
      <c r="C100" s="981" t="s">
        <v>55</v>
      </c>
      <c r="D100" s="982"/>
      <c r="E100" s="982"/>
      <c r="F100" s="982"/>
      <c r="G100" s="982"/>
      <c r="H100" s="982"/>
      <c r="I100" s="379"/>
      <c r="J100" s="981" t="s">
        <v>12</v>
      </c>
      <c r="K100" s="983"/>
      <c r="L100" s="983"/>
      <c r="M100" s="983"/>
      <c r="N100" s="983"/>
      <c r="O100" s="14"/>
    </row>
    <row r="101" spans="1:18" s="2" customFormat="1" ht="24.6" thickBot="1" x14ac:dyDescent="0.3">
      <c r="A101" s="381" t="s">
        <v>11</v>
      </c>
      <c r="B101" s="382" t="s">
        <v>5</v>
      </c>
      <c r="C101" s="383" t="s">
        <v>2</v>
      </c>
      <c r="D101" s="389">
        <v>1</v>
      </c>
      <c r="E101" s="389">
        <v>2</v>
      </c>
      <c r="F101" s="389">
        <v>3</v>
      </c>
      <c r="G101" s="390">
        <v>4</v>
      </c>
      <c r="H101" s="390">
        <v>5</v>
      </c>
      <c r="I101" s="397"/>
      <c r="J101" s="392">
        <v>1</v>
      </c>
      <c r="K101" s="383">
        <v>2</v>
      </c>
      <c r="L101" s="383">
        <v>3</v>
      </c>
      <c r="M101" s="393">
        <v>4</v>
      </c>
      <c r="N101" s="394">
        <v>5</v>
      </c>
      <c r="O101" s="14"/>
    </row>
    <row r="102" spans="1:18" x14ac:dyDescent="0.25">
      <c r="A102" s="395"/>
      <c r="B102" s="399">
        <v>2008</v>
      </c>
      <c r="C102" s="399">
        <v>1758</v>
      </c>
      <c r="D102" s="400">
        <v>1200</v>
      </c>
      <c r="E102" s="400">
        <v>1300</v>
      </c>
      <c r="F102" s="400">
        <v>1200</v>
      </c>
      <c r="G102" s="400">
        <v>1300</v>
      </c>
      <c r="H102" s="395"/>
      <c r="I102" s="380"/>
      <c r="J102" s="376">
        <f>IF(D102="","",IF(D102="&lt; 10","",IF(D102="&lt;10","",IF(D102="&lt; 100","",IF(D102="&lt;100","",LOG(D102))))))</f>
        <v>3.0791812460476247</v>
      </c>
      <c r="K102" s="376">
        <f>IF(E102="","",IF(E102="&lt; 10","",IF(E102="&lt;10","",IF(E102="&lt; 100","",IF(E102="&lt;100","",LOG(E102))))))</f>
        <v>3.1139433523068369</v>
      </c>
      <c r="L102" s="376">
        <f>IF(F102="","",IF(F102="&lt; 10","",IF(F102="&lt;10","",IF(F102="&lt; 100","",IF(F102="&lt;100","",LOG(F102))))))</f>
        <v>3.0791812460476247</v>
      </c>
      <c r="M102" s="376">
        <f>IF(G102="","",IF(G102="&lt; 10","",IF(G102="&lt;10","",IF(G102="&lt; 100","",IF(G102="&lt;100","",LOG(G102))))))</f>
        <v>3.1139433523068369</v>
      </c>
      <c r="N102" s="376" t="str">
        <f>IF(H102="","",IF(H102="&lt; 10","",IF(H102="&lt;10","",IF(H102="&lt; 100","",IF(H102="&lt;100","",LOG(H102))))))</f>
        <v/>
      </c>
      <c r="P102" s="173">
        <f>IF(COUNT(J102:N102)&lt;2,"",(MAX(J102:N102)-MIN(J102:N102))^2/2)</f>
        <v>6.0420201578838273E-4</v>
      </c>
      <c r="Q102" s="189">
        <f>IF(COUNT(J102:N102)&lt;2,"",VAR(J102:N102))</f>
        <v>4.0280134385892175E-4</v>
      </c>
      <c r="R102" s="4">
        <f>IF(Q102="",0,COUNT(J102:O102))</f>
        <v>4</v>
      </c>
    </row>
    <row r="103" spans="1:18" s="191" customFormat="1" x14ac:dyDescent="0.25">
      <c r="A103" s="298"/>
      <c r="B103" s="406"/>
      <c r="C103" s="406"/>
      <c r="D103" s="450"/>
      <c r="E103" s="450"/>
      <c r="F103" s="450"/>
      <c r="G103" s="450"/>
      <c r="H103" s="298"/>
      <c r="J103" s="307"/>
      <c r="K103" s="307"/>
      <c r="L103" s="307"/>
      <c r="M103" s="307"/>
      <c r="N103" s="307"/>
      <c r="P103" s="173"/>
      <c r="Q103" s="4"/>
      <c r="R103" s="4"/>
    </row>
    <row r="104" spans="1:18" s="191" customFormat="1" x14ac:dyDescent="0.25">
      <c r="A104" s="298"/>
      <c r="B104" s="406"/>
      <c r="C104" s="406"/>
      <c r="D104" s="450"/>
      <c r="E104" s="450"/>
      <c r="F104" s="450"/>
      <c r="G104" s="450"/>
      <c r="H104" s="298"/>
      <c r="J104" s="307"/>
      <c r="K104" s="307"/>
      <c r="L104" s="307"/>
      <c r="M104" s="307"/>
      <c r="N104" s="307"/>
      <c r="P104" s="173"/>
      <c r="Q104" s="4"/>
      <c r="R104" s="4"/>
    </row>
    <row r="105" spans="1:18" s="2" customFormat="1" ht="14.4" customHeight="1" x14ac:dyDescent="0.25">
      <c r="A105" s="5" t="s">
        <v>24</v>
      </c>
      <c r="B105" s="5"/>
      <c r="C105" s="940" t="s">
        <v>85</v>
      </c>
      <c r="D105" s="940"/>
      <c r="E105" s="940"/>
      <c r="F105" s="940"/>
      <c r="G105" s="940"/>
      <c r="H105" s="940"/>
      <c r="I105" s="6"/>
      <c r="O105" s="14"/>
    </row>
    <row r="106" spans="1:18" s="4" customFormat="1" ht="14.4" customHeight="1" x14ac:dyDescent="0.25">
      <c r="A106" s="11"/>
      <c r="B106" s="11"/>
      <c r="C106" s="12"/>
      <c r="D106" s="12"/>
      <c r="E106" s="12"/>
      <c r="F106" s="12"/>
      <c r="G106" s="12"/>
      <c r="H106" s="12"/>
      <c r="I106" s="11"/>
      <c r="O106" s="15"/>
    </row>
    <row r="107" spans="1:18" s="4" customFormat="1" ht="14.4" customHeight="1" x14ac:dyDescent="0.25">
      <c r="A107" s="4" t="s">
        <v>1</v>
      </c>
      <c r="B107" s="451"/>
      <c r="C107" s="12"/>
      <c r="D107" s="12"/>
      <c r="E107" s="12"/>
      <c r="F107" s="12"/>
      <c r="G107" s="12"/>
      <c r="H107" s="12"/>
      <c r="I107" s="11"/>
      <c r="O107" s="15"/>
    </row>
    <row r="108" spans="1:18" s="2" customFormat="1" x14ac:dyDescent="0.25">
      <c r="A108" s="4"/>
      <c r="B108" s="4"/>
      <c r="C108" s="905" t="s">
        <v>55</v>
      </c>
      <c r="D108" s="906"/>
      <c r="E108" s="906"/>
      <c r="F108" s="906"/>
      <c r="G108" s="906"/>
      <c r="H108" s="906"/>
      <c r="I108" s="4"/>
      <c r="J108" s="905" t="s">
        <v>12</v>
      </c>
      <c r="K108" s="907"/>
      <c r="L108" s="907"/>
      <c r="M108" s="907"/>
      <c r="N108" s="907"/>
      <c r="O108" s="14"/>
    </row>
    <row r="109" spans="1:18" s="2" customFormat="1" ht="24.6" thickBot="1" x14ac:dyDescent="0.3">
      <c r="A109" s="212" t="s">
        <v>11</v>
      </c>
      <c r="B109" s="213" t="s">
        <v>5</v>
      </c>
      <c r="C109" s="30" t="s">
        <v>2</v>
      </c>
      <c r="D109" s="217">
        <v>1</v>
      </c>
      <c r="E109" s="217">
        <v>2</v>
      </c>
      <c r="F109" s="217">
        <v>3</v>
      </c>
      <c r="G109" s="218">
        <v>4</v>
      </c>
      <c r="H109" s="218">
        <v>5</v>
      </c>
      <c r="I109" s="219"/>
      <c r="J109" s="29">
        <v>1</v>
      </c>
      <c r="K109" s="30">
        <v>2</v>
      </c>
      <c r="L109" s="30">
        <v>3</v>
      </c>
      <c r="M109" s="31">
        <v>4</v>
      </c>
      <c r="N109" s="32">
        <v>5</v>
      </c>
      <c r="O109" s="14"/>
    </row>
    <row r="110" spans="1:18" x14ac:dyDescent="0.25">
      <c r="A110" s="221"/>
      <c r="B110" s="453">
        <v>2008</v>
      </c>
      <c r="C110" s="453"/>
      <c r="D110" s="265">
        <v>5000</v>
      </c>
      <c r="E110" s="265">
        <v>5000</v>
      </c>
      <c r="F110" s="265">
        <v>4900</v>
      </c>
      <c r="G110" s="265">
        <v>5500</v>
      </c>
      <c r="H110" s="265">
        <v>5700</v>
      </c>
      <c r="I110" s="265">
        <v>5200</v>
      </c>
      <c r="J110" s="33">
        <f t="shared" ref="J110:O110" si="19">IF(D110="","",IF(D110="&lt; 10","",IF(D110="&lt;10","",IF(D110="&lt; 100","",IF(D110="&lt;100","",LOG(D110))))))</f>
        <v>3.6989700043360187</v>
      </c>
      <c r="K110" s="33">
        <f t="shared" si="19"/>
        <v>3.6989700043360187</v>
      </c>
      <c r="L110" s="33">
        <f t="shared" si="19"/>
        <v>3.6901960800285138</v>
      </c>
      <c r="M110" s="33">
        <f t="shared" si="19"/>
        <v>3.7403626894942437</v>
      </c>
      <c r="N110" s="33">
        <f t="shared" si="19"/>
        <v>3.7558748556724915</v>
      </c>
      <c r="O110" s="33">
        <f t="shared" si="19"/>
        <v>3.716003343634799</v>
      </c>
      <c r="P110" s="173">
        <f>IF(COUNT(J110:O110)&lt;2,"",(MAX(J110:O110)-MIN(J110:O110))^2/2)</f>
        <v>2.1568507850459736E-3</v>
      </c>
      <c r="Q110" s="189">
        <f>IF(COUNT(J110:O110)&lt;2,"",VAR(J110:O110))</f>
        <v>6.8524711346490495E-4</v>
      </c>
      <c r="R110" s="4">
        <f>IF(Q110="",0,COUNT(J110:O110))</f>
        <v>6</v>
      </c>
    </row>
    <row r="111" spans="1:18" s="191" customFormat="1" x14ac:dyDescent="0.25">
      <c r="A111" s="298"/>
      <c r="B111" s="406"/>
      <c r="C111" s="406"/>
      <c r="D111" s="450"/>
      <c r="E111" s="450"/>
      <c r="F111" s="450"/>
      <c r="G111" s="450"/>
      <c r="H111" s="298"/>
      <c r="J111" s="307"/>
      <c r="K111" s="307"/>
      <c r="L111" s="307"/>
      <c r="M111" s="307"/>
      <c r="N111" s="307"/>
      <c r="P111" s="173"/>
      <c r="Q111" s="4"/>
      <c r="R111" s="4"/>
    </row>
    <row r="112" spans="1:18" s="191" customFormat="1" x14ac:dyDescent="0.25">
      <c r="A112" s="298"/>
      <c r="B112" s="406"/>
      <c r="C112" s="406"/>
      <c r="D112" s="450"/>
      <c r="E112" s="450"/>
      <c r="F112" s="450"/>
      <c r="G112" s="450"/>
      <c r="H112" s="298"/>
      <c r="J112" s="307"/>
      <c r="K112" s="307"/>
      <c r="L112" s="307"/>
      <c r="M112" s="307"/>
      <c r="N112" s="307"/>
      <c r="P112" s="173"/>
      <c r="Q112" s="4"/>
      <c r="R112" s="4"/>
    </row>
    <row r="113" spans="1:18" s="191" customFormat="1" x14ac:dyDescent="0.25">
      <c r="A113" s="298"/>
      <c r="B113" s="406"/>
      <c r="C113" s="406"/>
      <c r="D113" s="450"/>
      <c r="E113" s="450"/>
      <c r="F113" s="450"/>
      <c r="G113" s="450"/>
      <c r="H113" s="298"/>
      <c r="J113" s="307"/>
      <c r="K113" s="307"/>
      <c r="L113" s="307"/>
      <c r="M113" s="307"/>
      <c r="N113" s="307"/>
      <c r="P113" s="173"/>
      <c r="Q113" s="4"/>
      <c r="R113" s="4"/>
    </row>
    <row r="117" spans="1:18" ht="55.8" x14ac:dyDescent="0.25">
      <c r="A117" s="242"/>
      <c r="B117" s="181" t="s">
        <v>110</v>
      </c>
      <c r="C117" s="181" t="s">
        <v>103</v>
      </c>
      <c r="D117" s="182" t="s">
        <v>94</v>
      </c>
      <c r="E117" s="186" t="s">
        <v>104</v>
      </c>
      <c r="H117" s="229" t="s">
        <v>112</v>
      </c>
      <c r="I117" s="295" t="s">
        <v>111</v>
      </c>
      <c r="R117" t="s">
        <v>107</v>
      </c>
    </row>
    <row r="118" spans="1:18" x14ac:dyDescent="0.25">
      <c r="A118" s="280"/>
      <c r="B118" s="280"/>
      <c r="C118" s="280"/>
      <c r="D118" s="179"/>
      <c r="E118" s="410"/>
      <c r="H118" s="229">
        <f>C8</f>
        <v>360</v>
      </c>
      <c r="I118" s="292">
        <f>VAR(J8:N10,J26:N28,J51:N51,J70:N70)</f>
        <v>6.1948856599336091E-2</v>
      </c>
      <c r="J118" s="192"/>
      <c r="O118" t="s">
        <v>91</v>
      </c>
      <c r="P118" s="227">
        <f>SUM($P$8:$P$102)</f>
        <v>0.23725921851416665</v>
      </c>
      <c r="Q118" s="227">
        <f>SUM($Q$8:$Q$102)</f>
        <v>0.10231569945321645</v>
      </c>
      <c r="R118" s="286">
        <f>SUM($R$8:$R$102)</f>
        <v>124</v>
      </c>
    </row>
    <row r="119" spans="1:18" ht="19.2" x14ac:dyDescent="0.35">
      <c r="A119" s="175" t="s">
        <v>6</v>
      </c>
      <c r="B119" s="176">
        <f>P120</f>
        <v>8.6106623314166186E-2</v>
      </c>
      <c r="C119" s="176">
        <f>I130</f>
        <v>0.14847665005431351</v>
      </c>
      <c r="D119" s="179"/>
      <c r="E119" s="188">
        <f>Q120</f>
        <v>5.6545252744266819E-2</v>
      </c>
      <c r="H119" s="229">
        <f>C11</f>
        <v>468</v>
      </c>
      <c r="I119" s="292">
        <f>VAR(J11:N11,J35:N37,J53:N53)</f>
        <v>1.9607797735318011E-2</v>
      </c>
      <c r="J119" s="192"/>
      <c r="O119" t="s">
        <v>11</v>
      </c>
      <c r="P119" s="226">
        <f>COUNT($P$8:$P$102)</f>
        <v>32</v>
      </c>
      <c r="Q119" s="258"/>
    </row>
    <row r="120" spans="1:18" ht="19.2" x14ac:dyDescent="0.35">
      <c r="A120" s="175" t="s">
        <v>93</v>
      </c>
      <c r="B120" s="178">
        <f>P120</f>
        <v>8.6106623314166186E-2</v>
      </c>
      <c r="C120" s="178"/>
      <c r="D120" s="179"/>
      <c r="E120" s="277">
        <f>P119</f>
        <v>32</v>
      </c>
      <c r="H120" s="229">
        <f>C12</f>
        <v>750</v>
      </c>
      <c r="I120" s="292">
        <f>VAR(J12:N13,J29:L29,J54:N55,J72:N72)</f>
        <v>0.11248811951295146</v>
      </c>
      <c r="J120" s="192"/>
      <c r="O120" s="1" t="s">
        <v>100</v>
      </c>
      <c r="P120" s="268">
        <f>(P118/P119)^0.5</f>
        <v>8.6106623314166186E-2</v>
      </c>
      <c r="Q120" s="269">
        <f>(Q118/P119)^0.5</f>
        <v>5.6545252744266819E-2</v>
      </c>
    </row>
    <row r="121" spans="1:18" ht="19.2" x14ac:dyDescent="0.35">
      <c r="A121" s="175" t="s">
        <v>89</v>
      </c>
      <c r="B121" s="176">
        <f>B119*2*2^0.5</f>
        <v>0.24354630900209034</v>
      </c>
      <c r="C121" s="176">
        <f>C119*2*2^0.5</f>
        <v>0.41995538440506824</v>
      </c>
      <c r="D121" s="180" t="s">
        <v>95</v>
      </c>
      <c r="E121" s="188">
        <f>E119*2*2^0.5</f>
        <v>0.15993412663751322</v>
      </c>
      <c r="H121" s="229">
        <f>C16</f>
        <v>1758</v>
      </c>
      <c r="I121" s="295">
        <f>VAR(J15:N16,J38:L38,J80:L80,J88:K88,J102:M102)</f>
        <v>1.7030036108900453E-2</v>
      </c>
      <c r="J121" s="192"/>
      <c r="O121" s="1" t="s">
        <v>101</v>
      </c>
      <c r="P121" s="270">
        <f>P120*2</f>
        <v>0.17221324662833237</v>
      </c>
      <c r="Q121" s="269">
        <f>Q120*2</f>
        <v>0.11309050548853364</v>
      </c>
    </row>
    <row r="122" spans="1:18" ht="19.2" x14ac:dyDescent="0.35">
      <c r="A122" s="175" t="s">
        <v>90</v>
      </c>
      <c r="B122" s="176">
        <f>B119*2</f>
        <v>0.17221324662833237</v>
      </c>
      <c r="C122" s="176">
        <f>C119*2</f>
        <v>0.29695330010862703</v>
      </c>
      <c r="D122" s="179"/>
      <c r="E122" s="188">
        <f>E119*2</f>
        <v>0.11309050548853364</v>
      </c>
      <c r="H122" s="229">
        <f>C46</f>
        <v>1170</v>
      </c>
      <c r="I122" s="292">
        <f>VAR(J46:M47,J67:L67)</f>
        <v>4.4769427486042205E-3</v>
      </c>
      <c r="J122" s="192"/>
    </row>
    <row r="123" spans="1:18" x14ac:dyDescent="0.25">
      <c r="H123" s="229">
        <f>C48</f>
        <v>560</v>
      </c>
      <c r="I123" s="295">
        <f>VAR(J48:L48,J68:L68)</f>
        <v>5.1025386792229654E-3</v>
      </c>
    </row>
    <row r="124" spans="1:18" x14ac:dyDescent="0.25">
      <c r="H124" s="229">
        <f>C50</f>
        <v>3200</v>
      </c>
      <c r="I124" s="295">
        <f>VAR(J69:N69)</f>
        <v>5.6881717959415285E-3</v>
      </c>
    </row>
    <row r="125" spans="1:18" ht="18.600000000000001" x14ac:dyDescent="0.3">
      <c r="B125" s="177" t="s">
        <v>92</v>
      </c>
      <c r="C125" s="174"/>
      <c r="D125" s="174"/>
      <c r="E125" s="174"/>
      <c r="H125" s="229">
        <f>C66</f>
        <v>440</v>
      </c>
      <c r="I125" s="295">
        <f>VAR(J66:N66)</f>
        <v>1.79210239235568E-4</v>
      </c>
    </row>
    <row r="126" spans="1:18" x14ac:dyDescent="0.25">
      <c r="H126" s="229">
        <f>C77</f>
        <v>4975</v>
      </c>
      <c r="I126" s="295">
        <f>VAR(J77:N77)</f>
        <v>3.2073291215332922E-3</v>
      </c>
    </row>
    <row r="127" spans="1:18" x14ac:dyDescent="0.25">
      <c r="H127" s="229">
        <f>C78</f>
        <v>2100</v>
      </c>
      <c r="I127" s="295">
        <f>VAR(J78:N78)</f>
        <v>7.9004198939567182E-3</v>
      </c>
    </row>
    <row r="128" spans="1:18" x14ac:dyDescent="0.25">
      <c r="H128" s="229">
        <f>C79</f>
        <v>280</v>
      </c>
      <c r="I128" s="295">
        <f>VAR(J79:N79)</f>
        <v>1.3414273311665954E-2</v>
      </c>
    </row>
    <row r="129" spans="8:9" x14ac:dyDescent="0.25">
      <c r="H129" s="229" t="s">
        <v>95</v>
      </c>
      <c r="I129" s="295">
        <f>VAR(J14:L14,J30:L30,J56:M57,J72:L72,J96:K96,J110:O110)</f>
        <v>1.3500091589546605E-2</v>
      </c>
    </row>
    <row r="130" spans="8:9" x14ac:dyDescent="0.25">
      <c r="I130" s="411">
        <f>AVERAGE(I118:I129)^0.5</f>
        <v>0.14847665005431351</v>
      </c>
    </row>
    <row r="133" spans="8:9" x14ac:dyDescent="0.25">
      <c r="H133" s="298"/>
    </row>
    <row r="134" spans="8:9" x14ac:dyDescent="0.25">
      <c r="H134" s="406"/>
    </row>
  </sheetData>
  <mergeCells count="44">
    <mergeCell ref="B54:B55"/>
    <mergeCell ref="C85:H85"/>
    <mergeCell ref="J85:N85"/>
    <mergeCell ref="C64:H64"/>
    <mergeCell ref="J64:N64"/>
    <mergeCell ref="C75:H75"/>
    <mergeCell ref="J75:N75"/>
    <mergeCell ref="C61:H61"/>
    <mergeCell ref="C82:H82"/>
    <mergeCell ref="B56:B57"/>
    <mergeCell ref="C56:C57"/>
    <mergeCell ref="A1:C1"/>
    <mergeCell ref="D1:N1"/>
    <mergeCell ref="B2:E2"/>
    <mergeCell ref="C3:H3"/>
    <mergeCell ref="C44:H44"/>
    <mergeCell ref="J44:N44"/>
    <mergeCell ref="B35:B37"/>
    <mergeCell ref="C35:C37"/>
    <mergeCell ref="J6:N6"/>
    <mergeCell ref="C6:H6"/>
    <mergeCell ref="B26:B28"/>
    <mergeCell ref="C26:C28"/>
    <mergeCell ref="B15:B16"/>
    <mergeCell ref="C21:H21"/>
    <mergeCell ref="C24:H24"/>
    <mergeCell ref="J24:N24"/>
    <mergeCell ref="B46:B47"/>
    <mergeCell ref="C46:C47"/>
    <mergeCell ref="B51:B52"/>
    <mergeCell ref="C51:C52"/>
    <mergeCell ref="B48:B49"/>
    <mergeCell ref="C48:C49"/>
    <mergeCell ref="C33:H33"/>
    <mergeCell ref="C105:H105"/>
    <mergeCell ref="C108:H108"/>
    <mergeCell ref="J108:N108"/>
    <mergeCell ref="C91:H91"/>
    <mergeCell ref="C100:H100"/>
    <mergeCell ref="J100:N100"/>
    <mergeCell ref="C94:H94"/>
    <mergeCell ref="J94:N94"/>
    <mergeCell ref="C41:H41"/>
    <mergeCell ref="C54:C5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5"/>
  <sheetViews>
    <sheetView topLeftCell="A37" zoomScale="70" workbookViewId="0">
      <selection activeCell="I125" sqref="I125"/>
    </sheetView>
  </sheetViews>
  <sheetFormatPr defaultRowHeight="13.2" x14ac:dyDescent="0.25"/>
  <cols>
    <col min="2" max="2" width="11.5546875" customWidth="1"/>
    <col min="3" max="3" width="14.88671875" customWidth="1"/>
    <col min="4" max="4" width="17.33203125" customWidth="1"/>
    <col min="5" max="5" width="13.5546875" customWidth="1"/>
  </cols>
  <sheetData>
    <row r="1" spans="1:18" s="2" customFormat="1" ht="17.399999999999999" x14ac:dyDescent="0.3">
      <c r="A1" s="894" t="s">
        <v>8</v>
      </c>
      <c r="B1" s="894"/>
      <c r="C1" s="894"/>
      <c r="D1" s="895" t="s">
        <v>68</v>
      </c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14"/>
    </row>
    <row r="2" spans="1:18" s="2" customFormat="1" x14ac:dyDescent="0.25">
      <c r="A2" s="13" t="s">
        <v>0</v>
      </c>
      <c r="B2" s="897" t="str">
        <f>IF(enterobatteri!$B$2="","",enterobatteri!$B$2)</f>
        <v>24,01,08</v>
      </c>
      <c r="C2" s="898"/>
      <c r="D2" s="898"/>
      <c r="E2" s="898"/>
      <c r="F2" s="3"/>
      <c r="G2" s="3"/>
      <c r="H2" s="3"/>
      <c r="I2" s="3"/>
      <c r="J2" s="3"/>
      <c r="K2" s="3"/>
      <c r="L2" s="3"/>
      <c r="M2" s="3"/>
      <c r="N2" s="3"/>
      <c r="O2" s="14"/>
    </row>
    <row r="3" spans="1:18" s="2" customFormat="1" ht="15.6" x14ac:dyDescent="0.25">
      <c r="A3" s="5" t="s">
        <v>24</v>
      </c>
      <c r="B3" s="5"/>
      <c r="C3" s="940" t="s">
        <v>56</v>
      </c>
      <c r="D3" s="940"/>
      <c r="E3" s="940"/>
      <c r="F3" s="940"/>
      <c r="G3" s="940"/>
      <c r="H3" s="940"/>
      <c r="I3" s="6"/>
      <c r="O3" s="14"/>
    </row>
    <row r="4" spans="1:18" s="4" customFormat="1" ht="15.6" x14ac:dyDescent="0.25">
      <c r="A4" s="11"/>
      <c r="B4" s="11"/>
      <c r="C4" s="12"/>
      <c r="D4" s="12"/>
      <c r="E4" s="12"/>
      <c r="F4" s="12"/>
      <c r="G4" s="12"/>
      <c r="H4" s="12"/>
      <c r="I4" s="11"/>
      <c r="O4" s="15"/>
    </row>
    <row r="5" spans="1:18" s="4" customFormat="1" ht="15.6" x14ac:dyDescent="0.25">
      <c r="A5" s="2" t="s">
        <v>1</v>
      </c>
      <c r="B5" s="10"/>
      <c r="C5" s="12"/>
      <c r="D5" s="12"/>
      <c r="E5" s="12"/>
      <c r="F5" s="12"/>
      <c r="G5" s="12"/>
      <c r="H5" s="12"/>
      <c r="I5" s="11"/>
      <c r="O5" s="15"/>
    </row>
    <row r="6" spans="1:18" s="2" customFormat="1" x14ac:dyDescent="0.25">
      <c r="C6" s="885" t="s">
        <v>55</v>
      </c>
      <c r="D6" s="886"/>
      <c r="E6" s="886"/>
      <c r="F6" s="886"/>
      <c r="G6" s="886"/>
      <c r="H6" s="886"/>
      <c r="J6" s="885" t="s">
        <v>12</v>
      </c>
      <c r="K6" s="887"/>
      <c r="L6" s="887"/>
      <c r="M6" s="887"/>
      <c r="N6" s="887"/>
      <c r="O6" s="14"/>
    </row>
    <row r="7" spans="1:18" s="2" customFormat="1" ht="13.8" thickBot="1" x14ac:dyDescent="0.3">
      <c r="A7" s="23" t="s">
        <v>11</v>
      </c>
      <c r="B7" s="24" t="s">
        <v>5</v>
      </c>
      <c r="C7" s="20" t="s">
        <v>2</v>
      </c>
      <c r="D7" s="17">
        <v>1</v>
      </c>
      <c r="E7" s="17">
        <v>2</v>
      </c>
      <c r="F7" s="17">
        <v>3</v>
      </c>
      <c r="G7" s="16">
        <v>4</v>
      </c>
      <c r="H7" s="16">
        <v>5</v>
      </c>
      <c r="I7" s="7"/>
      <c r="J7" s="25">
        <v>1</v>
      </c>
      <c r="K7" s="20">
        <v>2</v>
      </c>
      <c r="L7" s="20">
        <v>3</v>
      </c>
      <c r="M7" s="21">
        <v>4</v>
      </c>
      <c r="N7" s="22">
        <v>5</v>
      </c>
      <c r="O7" s="14"/>
    </row>
    <row r="8" spans="1:18" s="2" customFormat="1" ht="13.8" thickBot="1" x14ac:dyDescent="0.3">
      <c r="A8" s="26">
        <v>1</v>
      </c>
      <c r="B8" s="27">
        <v>2006</v>
      </c>
      <c r="C8" s="890">
        <v>6500</v>
      </c>
      <c r="D8" s="27">
        <v>8100</v>
      </c>
      <c r="E8" s="27"/>
      <c r="F8" s="27"/>
      <c r="G8" s="27">
        <v>9000</v>
      </c>
      <c r="H8" s="27"/>
      <c r="I8" s="9"/>
      <c r="J8" s="33">
        <f t="shared" ref="J8:J13" si="0">IF(D8="","",IF(D8="&lt; 10","",IF(D8="&lt;10","",IF(D8="&lt; 100","",IF(D8="&lt;100","",LOG(D8))))))</f>
        <v>3.90848501887865</v>
      </c>
      <c r="K8" s="33" t="str">
        <f t="shared" ref="K8:K17" si="1">IF(E8="","",IF(E8="&lt; 10","",IF(E8="&lt;10","",IF(E8="&lt; 100","",IF(E8="&lt;100","",LOG(E8))))))</f>
        <v/>
      </c>
      <c r="L8" s="33" t="str">
        <f t="shared" ref="L8:L17" si="2">IF(F8="","",IF(F8="&lt; 10","",IF(F8="&lt;10","",IF(F8="&lt; 100","",IF(F8="&lt;100","",LOG(F8))))))</f>
        <v/>
      </c>
      <c r="M8" s="33">
        <f t="shared" ref="M8:M17" si="3">IF(G8="","",IF(G8="&lt; 10","",IF(G8="&lt;10","",IF(G8="&lt; 100","",IF(G8="&lt;100","",LOG(G8))))))</f>
        <v>3.9542425094393248</v>
      </c>
      <c r="N8" s="33" t="str">
        <f t="shared" ref="N8:N17" si="4">IF(H8="","",IF(H8="&lt; 10","",IF(H8="&lt;10","",IF(H8="&lt; 100","",IF(H8="&lt;100","",LOG(H8))))))</f>
        <v/>
      </c>
      <c r="O8" s="14"/>
      <c r="P8" s="173">
        <f>IF(COUNT(J8:N10)&lt;2,"",(MAX(J8:N10)-MIN(J8:N10))^2/2)</f>
        <v>9.4082424423796839E-3</v>
      </c>
      <c r="Q8" s="189">
        <f>IF(COUNT(J8:N10)&lt;2,"",VAR(J8:N10))</f>
        <v>2.3861532342447788E-3</v>
      </c>
      <c r="R8" s="4">
        <f>IF(Q8="",0,COUNT(J8:O10))</f>
        <v>6</v>
      </c>
    </row>
    <row r="9" spans="1:18" s="2" customFormat="1" ht="13.8" thickBot="1" x14ac:dyDescent="0.3">
      <c r="A9" s="18">
        <v>2</v>
      </c>
      <c r="B9" s="19">
        <v>2006</v>
      </c>
      <c r="C9" s="947"/>
      <c r="D9" s="19">
        <v>8300</v>
      </c>
      <c r="E9" s="19"/>
      <c r="F9" s="19"/>
      <c r="G9" s="19">
        <v>9100</v>
      </c>
      <c r="H9" s="19"/>
      <c r="I9" s="9"/>
      <c r="J9" s="33">
        <f t="shared" si="0"/>
        <v>3.9190780923760737</v>
      </c>
      <c r="K9" s="33" t="str">
        <f t="shared" si="1"/>
        <v/>
      </c>
      <c r="L9" s="33" t="str">
        <f t="shared" si="2"/>
        <v/>
      </c>
      <c r="M9" s="33">
        <f t="shared" si="3"/>
        <v>3.9590413923210934</v>
      </c>
      <c r="N9" s="33" t="str">
        <f t="shared" si="4"/>
        <v/>
      </c>
      <c r="O9" s="14"/>
      <c r="P9" s="173"/>
      <c r="Q9" s="189"/>
      <c r="R9" s="4"/>
    </row>
    <row r="10" spans="1:18" s="2" customFormat="1" ht="13.8" thickBot="1" x14ac:dyDescent="0.3">
      <c r="A10" s="18">
        <v>3</v>
      </c>
      <c r="B10" s="19">
        <v>2006</v>
      </c>
      <c r="C10" s="891"/>
      <c r="D10" s="19">
        <v>9600</v>
      </c>
      <c r="E10" s="19"/>
      <c r="F10" s="19"/>
      <c r="G10" s="19">
        <v>7000</v>
      </c>
      <c r="H10" s="19"/>
      <c r="I10" s="9"/>
      <c r="J10" s="33">
        <f t="shared" si="0"/>
        <v>3.9822712330395684</v>
      </c>
      <c r="K10" s="33" t="str">
        <f t="shared" si="1"/>
        <v/>
      </c>
      <c r="L10" s="33" t="str">
        <f t="shared" si="2"/>
        <v/>
      </c>
      <c r="M10" s="33">
        <f t="shared" si="3"/>
        <v>3.8450980400142569</v>
      </c>
      <c r="N10" s="33" t="str">
        <f t="shared" si="4"/>
        <v/>
      </c>
      <c r="O10" s="14"/>
      <c r="P10" s="173"/>
      <c r="Q10" s="189"/>
      <c r="R10" s="4"/>
    </row>
    <row r="11" spans="1:18" s="2" customFormat="1" ht="13.8" thickBot="1" x14ac:dyDescent="0.3">
      <c r="A11" s="18">
        <v>4</v>
      </c>
      <c r="B11" s="19">
        <v>2007</v>
      </c>
      <c r="C11" s="19">
        <v>630</v>
      </c>
      <c r="D11" s="19">
        <v>980</v>
      </c>
      <c r="E11" s="19"/>
      <c r="F11" s="19"/>
      <c r="G11" s="19">
        <v>990</v>
      </c>
      <c r="H11" s="19"/>
      <c r="I11" s="9"/>
      <c r="J11" s="33">
        <f t="shared" si="0"/>
        <v>2.9912260756924947</v>
      </c>
      <c r="K11" s="33" t="str">
        <f t="shared" si="1"/>
        <v/>
      </c>
      <c r="L11" s="33" t="str">
        <f t="shared" si="2"/>
        <v/>
      </c>
      <c r="M11" s="33">
        <f t="shared" si="3"/>
        <v>2.9956351945975501</v>
      </c>
      <c r="N11" s="33" t="str">
        <f t="shared" si="4"/>
        <v/>
      </c>
      <c r="O11" s="14"/>
      <c r="P11" s="173">
        <f>IF(COUNT(J11:N11)&lt;2,"",(MAX(J11:N11)-MIN(J11:N11))^2/2)</f>
        <v>9.72016475945875E-6</v>
      </c>
      <c r="Q11" s="189">
        <f>IF(COUNT(J11:N11)&lt;2,"",VAR(J11:N11))</f>
        <v>9.72016475945875E-6</v>
      </c>
      <c r="R11" s="4">
        <f>IF(Q11="",0,COUNT(J11:O11))</f>
        <v>2</v>
      </c>
    </row>
    <row r="12" spans="1:18" s="2" customFormat="1" ht="13.8" thickBot="1" x14ac:dyDescent="0.3">
      <c r="A12" s="18">
        <v>5</v>
      </c>
      <c r="B12" s="19">
        <v>2007</v>
      </c>
      <c r="C12" s="888">
        <v>950</v>
      </c>
      <c r="D12" s="19">
        <v>2300</v>
      </c>
      <c r="E12" s="19"/>
      <c r="F12" s="19"/>
      <c r="G12" s="19">
        <v>1500</v>
      </c>
      <c r="H12" s="19">
        <v>1800</v>
      </c>
      <c r="I12" s="9"/>
      <c r="J12" s="33">
        <f t="shared" si="0"/>
        <v>3.3617278360175931</v>
      </c>
      <c r="K12" s="33" t="str">
        <f t="shared" si="1"/>
        <v/>
      </c>
      <c r="L12" s="33" t="str">
        <f t="shared" si="2"/>
        <v/>
      </c>
      <c r="M12" s="33">
        <f t="shared" si="3"/>
        <v>3.1760912590556813</v>
      </c>
      <c r="N12" s="33">
        <f t="shared" si="4"/>
        <v>3.255272505103306</v>
      </c>
      <c r="O12" s="14"/>
      <c r="P12" s="173">
        <f>IF(COUNT(J12:N13)&lt;2,"",(MAX(J12:N13)-MIN(J12:N13))^2/2)</f>
        <v>1.7230469353067886E-2</v>
      </c>
      <c r="Q12" s="189">
        <f>IF(COUNT(J12:N13)&lt;2,"",VAR(J12:N13))</f>
        <v>6.6921476043768748E-3</v>
      </c>
      <c r="R12" s="4">
        <f>IF(Q12="",0,COUNT(J12:O13))</f>
        <v>4</v>
      </c>
    </row>
    <row r="13" spans="1:18" s="2" customFormat="1" ht="13.8" thickBot="1" x14ac:dyDescent="0.3">
      <c r="A13" s="18">
        <v>6</v>
      </c>
      <c r="B13" s="19">
        <v>2007</v>
      </c>
      <c r="C13" s="889"/>
      <c r="D13" s="19"/>
      <c r="E13" s="19"/>
      <c r="F13" s="19"/>
      <c r="G13" s="19"/>
      <c r="H13" s="19">
        <v>1600</v>
      </c>
      <c r="I13" s="9"/>
      <c r="J13" s="33" t="str">
        <f t="shared" si="0"/>
        <v/>
      </c>
      <c r="K13" s="33" t="str">
        <f t="shared" si="1"/>
        <v/>
      </c>
      <c r="L13" s="33" t="str">
        <f t="shared" si="2"/>
        <v/>
      </c>
      <c r="M13" s="33" t="str">
        <f t="shared" si="3"/>
        <v/>
      </c>
      <c r="N13" s="33">
        <f t="shared" si="4"/>
        <v>3.2041199826559246</v>
      </c>
      <c r="O13" s="14"/>
      <c r="P13" s="173"/>
      <c r="Q13" s="189"/>
      <c r="R13" s="4"/>
    </row>
    <row r="14" spans="1:18" s="2" customFormat="1" ht="13.8" thickBot="1" x14ac:dyDescent="0.3">
      <c r="A14" s="441"/>
      <c r="B14" s="442">
        <v>2008</v>
      </c>
      <c r="C14" s="443"/>
      <c r="D14" s="435">
        <v>4200</v>
      </c>
      <c r="E14" s="435"/>
      <c r="F14" s="435">
        <v>3500</v>
      </c>
      <c r="G14" s="444"/>
      <c r="H14" s="444"/>
      <c r="I14" s="9"/>
      <c r="J14" s="33">
        <f>IF(D14="","",IF(D14="&lt; 10","",IF(D14="&lt;10","",IF(D14="&lt; 100","",IF(D14="&lt;100","",LOG(D14))))))</f>
        <v>3.6232492903979003</v>
      </c>
      <c r="K14" s="33" t="str">
        <f t="shared" si="1"/>
        <v/>
      </c>
      <c r="L14" s="33">
        <f t="shared" si="2"/>
        <v>3.5440680443502757</v>
      </c>
      <c r="M14" s="33" t="str">
        <f t="shared" si="3"/>
        <v/>
      </c>
      <c r="N14" s="33" t="str">
        <f t="shared" si="4"/>
        <v/>
      </c>
      <c r="O14" s="14"/>
      <c r="P14" s="173">
        <f>IF(COUNT(J14:N14)&lt;2,"",(MAX(J14:N14)-MIN(J14:N14))^2/2)</f>
        <v>3.1348348628272384E-3</v>
      </c>
      <c r="Q14" s="189">
        <f>IF(COUNT(J14:N14)&lt;2,"",VAR(J14:N14))</f>
        <v>3.1348348628272384E-3</v>
      </c>
      <c r="R14" s="4">
        <f>IF(Q14="",0,COUNT(J14:O14))</f>
        <v>2</v>
      </c>
    </row>
    <row r="15" spans="1:18" s="2" customFormat="1" ht="13.8" thickBot="1" x14ac:dyDescent="0.3">
      <c r="A15" s="1000" t="s">
        <v>74</v>
      </c>
      <c r="B15" s="991">
        <v>2008</v>
      </c>
      <c r="C15" s="991">
        <v>1700</v>
      </c>
      <c r="D15" s="374">
        <v>1800</v>
      </c>
      <c r="E15" s="374">
        <v>1800</v>
      </c>
      <c r="F15" s="374"/>
      <c r="G15" s="374"/>
      <c r="H15" s="374">
        <v>2400</v>
      </c>
      <c r="I15" s="375"/>
      <c r="J15" s="376">
        <f>IF(D15="","",IF(D15="&lt; 10","",IF(D15="&lt;10","",IF(D15="&lt; 100","",IF(D15="&lt;100","",LOG(D15))))))</f>
        <v>3.255272505103306</v>
      </c>
      <c r="K15" s="376">
        <f t="shared" si="1"/>
        <v>3.255272505103306</v>
      </c>
      <c r="L15" s="376" t="str">
        <f t="shared" si="2"/>
        <v/>
      </c>
      <c r="M15" s="376" t="str">
        <f t="shared" si="3"/>
        <v/>
      </c>
      <c r="N15" s="376">
        <f t="shared" si="4"/>
        <v>3.3802112417116059</v>
      </c>
      <c r="O15" s="14"/>
      <c r="P15" s="173">
        <f>IF(COUNT(J15:N16)&lt;2,"",(MAX(J15:N16)-MIN(J15:N16))^2/2)</f>
        <v>7.8048439526390697E-3</v>
      </c>
      <c r="Q15" s="189">
        <f>IF(COUNT(J15:N16)&lt;2,"",VAR(J15:N16))</f>
        <v>3.9864714500265413E-3</v>
      </c>
      <c r="R15" s="4">
        <f>IF(Q15="",0,COUNT(J15:O16))</f>
        <v>4</v>
      </c>
    </row>
    <row r="16" spans="1:18" s="2" customFormat="1" ht="13.8" thickBot="1" x14ac:dyDescent="0.3">
      <c r="A16" s="1001"/>
      <c r="B16" s="1002"/>
      <c r="C16" s="1002"/>
      <c r="D16" s="377"/>
      <c r="E16" s="377">
        <v>2200</v>
      </c>
      <c r="F16" s="377"/>
      <c r="G16" s="377"/>
      <c r="H16" s="377"/>
      <c r="I16" s="375"/>
      <c r="J16" s="376" t="str">
        <f>IF(D16="","",IF(D16="&lt; 10","",IF(D16="&lt;10","",IF(D16="&lt; 100","",IF(D16="&lt;100","",LOG(D16))))))</f>
        <v/>
      </c>
      <c r="K16" s="376">
        <f t="shared" si="1"/>
        <v>3.3424226808222062</v>
      </c>
      <c r="L16" s="376" t="str">
        <f t="shared" si="2"/>
        <v/>
      </c>
      <c r="M16" s="376" t="str">
        <f t="shared" si="3"/>
        <v/>
      </c>
      <c r="N16" s="376" t="str">
        <f t="shared" si="4"/>
        <v/>
      </c>
      <c r="O16" s="14"/>
      <c r="P16" s="173" t="str">
        <f>IF(COUNT(J16:N16)&lt;2,"",(MAX(J16:N16)-MIN(J16:N16))^2/2)</f>
        <v/>
      </c>
      <c r="Q16" s="189" t="str">
        <f>IF(COUNT(J16:N16)&lt;2,"",VAR(J16:N16))</f>
        <v/>
      </c>
      <c r="R16" s="4"/>
    </row>
    <row r="17" spans="1:18" s="2" customFormat="1" x14ac:dyDescent="0.25">
      <c r="A17" s="18"/>
      <c r="B17" s="19"/>
      <c r="C17" s="19"/>
      <c r="D17" s="19"/>
      <c r="E17" s="19"/>
      <c r="F17" s="19"/>
      <c r="G17" s="19"/>
      <c r="H17" s="19"/>
      <c r="I17" s="9"/>
      <c r="J17" s="33" t="str">
        <f>IF(D17="","",IF(D17="&lt; 10","",IF(D17="&lt;10","",IF(D17="&lt; 100","",IF(D17="&lt;100","",LOG(D17))))))</f>
        <v/>
      </c>
      <c r="K17" s="33" t="str">
        <f t="shared" si="1"/>
        <v/>
      </c>
      <c r="L17" s="33" t="str">
        <f t="shared" si="2"/>
        <v/>
      </c>
      <c r="M17" s="33" t="str">
        <f t="shared" si="3"/>
        <v/>
      </c>
      <c r="N17" s="33" t="str">
        <f t="shared" si="4"/>
        <v/>
      </c>
      <c r="O17" s="14"/>
      <c r="P17" s="173" t="str">
        <f>IF(COUNT(J17:N17)&lt;2,"",(MAX(J17:N17)-MIN(J17:N17))^2/2)</f>
        <v/>
      </c>
      <c r="Q17" s="189" t="str">
        <f>IF(COUNT(J17:N17)&lt;2,"",VAR(J17:N17))</f>
        <v/>
      </c>
      <c r="R17" s="4"/>
    </row>
    <row r="19" spans="1:18" s="2" customFormat="1" ht="15.6" x14ac:dyDescent="0.25">
      <c r="A19" s="5" t="s">
        <v>24</v>
      </c>
      <c r="B19" s="5"/>
      <c r="C19" s="940" t="s">
        <v>72</v>
      </c>
      <c r="D19" s="940"/>
      <c r="E19" s="940"/>
      <c r="F19" s="940"/>
      <c r="G19" s="940"/>
      <c r="H19" s="940"/>
      <c r="I19" s="6"/>
      <c r="O19" s="14"/>
    </row>
    <row r="20" spans="1:18" s="138" customFormat="1" ht="13.8" thickBot="1" x14ac:dyDescent="0.3">
      <c r="A20" s="140" t="s">
        <v>11</v>
      </c>
      <c r="B20" s="141" t="s">
        <v>5</v>
      </c>
      <c r="C20" s="20" t="s">
        <v>2</v>
      </c>
      <c r="D20" s="142">
        <v>1</v>
      </c>
      <c r="E20" s="142">
        <v>2</v>
      </c>
      <c r="F20" s="142">
        <v>3</v>
      </c>
      <c r="G20" s="143">
        <v>4</v>
      </c>
      <c r="H20" s="143">
        <v>5</v>
      </c>
      <c r="I20" s="144"/>
      <c r="J20" s="145">
        <v>1</v>
      </c>
      <c r="K20" s="141">
        <v>2</v>
      </c>
      <c r="L20" s="141">
        <v>3</v>
      </c>
      <c r="M20" s="136">
        <v>4</v>
      </c>
      <c r="N20" s="137">
        <v>5</v>
      </c>
      <c r="O20" s="14"/>
    </row>
    <row r="21" spans="1:18" s="139" customFormat="1" ht="13.8" thickBot="1" x14ac:dyDescent="0.3">
      <c r="B21" s="994">
        <v>2006</v>
      </c>
      <c r="C21" s="997">
        <v>6500</v>
      </c>
      <c r="D21" s="438">
        <v>4500</v>
      </c>
      <c r="E21" s="476"/>
      <c r="F21" s="438">
        <v>4300</v>
      </c>
      <c r="G21" s="476"/>
      <c r="H21" s="476"/>
      <c r="J21" s="33">
        <f t="shared" ref="J21:N25" si="5">IF(D21="","",IF(D21="&lt; 10","",IF(D21="&lt;10","",IF(D21="&lt; 100","",IF(D21="&lt;100","",LOG(D21))))))</f>
        <v>3.6532125137753435</v>
      </c>
      <c r="K21" s="33" t="str">
        <f t="shared" si="5"/>
        <v/>
      </c>
      <c r="L21" s="33">
        <f t="shared" si="5"/>
        <v>3.6334684555795866</v>
      </c>
      <c r="M21" s="33" t="str">
        <f t="shared" si="5"/>
        <v/>
      </c>
      <c r="N21" s="33" t="str">
        <f t="shared" si="5"/>
        <v/>
      </c>
      <c r="P21" s="173">
        <f>IF(COUNT(J21:N23)&lt;2,"",(MAX(J21:N23)-MIN(J21:N23))^2/2)</f>
        <v>2.6959029375373798E-3</v>
      </c>
      <c r="Q21" s="189">
        <f>IF(COUNT(J21:N23)&lt;2,"",VAR(J21:N23))</f>
        <v>6.4931198179927769E-4</v>
      </c>
      <c r="R21" s="4">
        <f>IF(Q21="",0,COUNT(J21:O23))</f>
        <v>6</v>
      </c>
    </row>
    <row r="22" spans="1:18" s="139" customFormat="1" ht="13.8" thickBot="1" x14ac:dyDescent="0.3">
      <c r="B22" s="995"/>
      <c r="C22" s="998"/>
      <c r="D22" s="438">
        <v>4000</v>
      </c>
      <c r="E22" s="476"/>
      <c r="F22" s="438">
        <v>3800</v>
      </c>
      <c r="G22" s="476"/>
      <c r="H22" s="476"/>
      <c r="J22" s="33">
        <f t="shared" si="5"/>
        <v>3.6020599913279625</v>
      </c>
      <c r="K22" s="33" t="str">
        <f t="shared" si="5"/>
        <v/>
      </c>
      <c r="L22" s="33">
        <f t="shared" si="5"/>
        <v>3.5797835966168101</v>
      </c>
      <c r="M22" s="33" t="str">
        <f t="shared" si="5"/>
        <v/>
      </c>
      <c r="N22" s="33" t="str">
        <f t="shared" si="5"/>
        <v/>
      </c>
      <c r="P22" s="173"/>
      <c r="Q22" s="189"/>
      <c r="R22" s="4"/>
    </row>
    <row r="23" spans="1:18" s="139" customFormat="1" ht="13.8" thickBot="1" x14ac:dyDescent="0.3">
      <c r="B23" s="996"/>
      <c r="C23" s="999"/>
      <c r="D23" s="438">
        <v>4100</v>
      </c>
      <c r="E23" s="476"/>
      <c r="F23" s="438">
        <v>4200</v>
      </c>
      <c r="G23" s="476"/>
      <c r="H23" s="476"/>
      <c r="J23" s="33">
        <f t="shared" si="5"/>
        <v>3.6127838567197355</v>
      </c>
      <c r="K23" s="33" t="str">
        <f t="shared" si="5"/>
        <v/>
      </c>
      <c r="L23" s="33">
        <f t="shared" si="5"/>
        <v>3.6232492903979003</v>
      </c>
      <c r="M23" s="33" t="str">
        <f t="shared" si="5"/>
        <v/>
      </c>
      <c r="N23" s="33" t="str">
        <f t="shared" si="5"/>
        <v/>
      </c>
      <c r="P23" s="173"/>
      <c r="Q23" s="189"/>
      <c r="R23" s="4"/>
    </row>
    <row r="24" spans="1:18" s="139" customFormat="1" ht="13.8" thickBot="1" x14ac:dyDescent="0.3">
      <c r="B24" s="146">
        <v>2007</v>
      </c>
      <c r="C24" s="473">
        <v>950</v>
      </c>
      <c r="D24" s="156">
        <v>930</v>
      </c>
      <c r="E24" s="476"/>
      <c r="F24" s="156">
        <v>850</v>
      </c>
      <c r="G24" s="476"/>
      <c r="H24" s="476"/>
      <c r="J24" s="33">
        <f t="shared" si="5"/>
        <v>2.9684829485539352</v>
      </c>
      <c r="K24" s="33" t="str">
        <f t="shared" si="5"/>
        <v/>
      </c>
      <c r="L24" s="33">
        <f t="shared" si="5"/>
        <v>2.9294189257142929</v>
      </c>
      <c r="M24" s="33" t="str">
        <f t="shared" si="5"/>
        <v/>
      </c>
      <c r="N24" s="33" t="str">
        <f t="shared" si="5"/>
        <v/>
      </c>
      <c r="P24" s="173">
        <f>IF(COUNT(J24:N24)&lt;2,"",(MAX(J24:N24)-MIN(J24:N24))^2/2)</f>
        <v>7.6299894020805104E-4</v>
      </c>
      <c r="Q24" s="189">
        <f>IF(COUNT(J24:N24)&lt;2,"",VAR(J24:N24))</f>
        <v>7.6299894020805104E-4</v>
      </c>
      <c r="R24" s="4">
        <f>IF(Q24="",0,COUNT(J24:O24))</f>
        <v>2</v>
      </c>
    </row>
    <row r="25" spans="1:18" s="139" customFormat="1" ht="13.8" thickBot="1" x14ac:dyDescent="0.3">
      <c r="B25" s="470">
        <v>2088</v>
      </c>
      <c r="C25" s="474"/>
      <c r="D25" s="475">
        <v>5300</v>
      </c>
      <c r="E25" s="415"/>
      <c r="F25" s="475">
        <v>5400</v>
      </c>
      <c r="G25" s="242"/>
      <c r="H25" s="242"/>
      <c r="I25"/>
      <c r="J25" s="33">
        <f t="shared" si="5"/>
        <v>3.7242758696007892</v>
      </c>
      <c r="K25" s="33" t="str">
        <f t="shared" si="5"/>
        <v/>
      </c>
      <c r="L25" s="33">
        <f t="shared" si="5"/>
        <v>3.7323937598229686</v>
      </c>
      <c r="M25" s="33" t="str">
        <f t="shared" si="5"/>
        <v/>
      </c>
      <c r="N25" s="33" t="str">
        <f t="shared" si="5"/>
        <v/>
      </c>
      <c r="O25"/>
      <c r="P25" s="173">
        <f>IF(COUNT(J25:N25)&lt;2,"",(MAX(J25:N25)-MIN(J25:N25))^2/2)</f>
        <v>3.2950070829678427E-5</v>
      </c>
      <c r="Q25" s="189">
        <f>IF(COUNT(J25:N25)&lt;2,"",VAR(J25:N25))</f>
        <v>3.2950070829678427E-5</v>
      </c>
      <c r="R25" s="4">
        <f>IF(Q25="",0,COUNT(J25:O25))</f>
        <v>2</v>
      </c>
    </row>
    <row r="26" spans="1:18" s="139" customFormat="1" ht="13.8" thickBot="1" x14ac:dyDescent="0.3">
      <c r="A26" s="477"/>
      <c r="B26" s="472"/>
      <c r="C26" s="472"/>
      <c r="D26" s="472"/>
      <c r="E26" s="477"/>
      <c r="F26" s="472"/>
      <c r="G26" s="477"/>
      <c r="H26" s="477"/>
      <c r="J26" s="33"/>
      <c r="K26" s="33"/>
      <c r="L26" s="33"/>
      <c r="M26" s="33"/>
      <c r="N26" s="33"/>
      <c r="P26" s="173"/>
      <c r="Q26" s="189"/>
      <c r="R26" s="4"/>
    </row>
    <row r="27" spans="1:18" s="139" customFormat="1" ht="13.8" thickBot="1" x14ac:dyDescent="0.3">
      <c r="A27" s="477"/>
      <c r="B27" s="473"/>
      <c r="C27" s="473"/>
      <c r="D27" s="473"/>
      <c r="E27" s="477"/>
      <c r="F27" s="472"/>
      <c r="G27" s="477"/>
      <c r="H27" s="477"/>
      <c r="J27" s="33"/>
      <c r="K27" s="33"/>
      <c r="L27" s="33"/>
      <c r="M27" s="33"/>
      <c r="N27" s="33"/>
      <c r="P27" s="173"/>
      <c r="Q27" s="189"/>
      <c r="R27" s="4"/>
    </row>
    <row r="28" spans="1:18" s="139" customFormat="1" x14ac:dyDescent="0.25">
      <c r="A28" s="404" t="s">
        <v>74</v>
      </c>
      <c r="B28" s="387">
        <v>2008</v>
      </c>
      <c r="C28" s="388">
        <v>1700</v>
      </c>
      <c r="D28" s="478">
        <v>1450</v>
      </c>
      <c r="E28" s="479"/>
      <c r="F28" s="480">
        <v>1400</v>
      </c>
      <c r="G28" s="479"/>
      <c r="H28" s="479"/>
      <c r="I28" s="405"/>
      <c r="J28" s="376">
        <f>IF(D28="","",IF(D28="&lt; 10","",IF(D28="&lt;10","",IF(D28="&lt; 100","",IF(D28="&lt;100","",LOG(D28))))))</f>
        <v>3.1613680022349748</v>
      </c>
      <c r="K28" s="376" t="str">
        <f>IF(E28="","",IF(E28="&lt; 10","",IF(E28="&lt;10","",IF(E28="&lt; 100","",IF(E28="&lt;100","",LOG(E28))))))</f>
        <v/>
      </c>
      <c r="L28" s="376">
        <f>IF(F28="","",IF(F28="&lt; 10","",IF(F28="&lt;10","",IF(F28="&lt; 100","",IF(F28="&lt;100","",LOG(F28))))))</f>
        <v>3.1461280356782382</v>
      </c>
      <c r="M28" s="376" t="str">
        <f>IF(G28="","",IF(G28="&lt; 10","",IF(G28="&lt;10","",IF(G28="&lt; 100","",IF(G28="&lt;100","",LOG(G28))))))</f>
        <v/>
      </c>
      <c r="N28" s="376" t="str">
        <f>IF(H28="","",IF(H28="&lt; 10","",IF(H28="&lt;10","",IF(H28="&lt; 100","",IF(H28="&lt;100","",LOG(H28))))))</f>
        <v/>
      </c>
      <c r="P28" s="173">
        <f>IF(COUNT(J28:N28)&lt;2,"",(MAX(J28:N28)-MIN(J28:N28))^2/2)</f>
        <v>1.1612829032522578E-4</v>
      </c>
      <c r="Q28" s="189">
        <f>IF(COUNT(J28:N28)&lt;2,"",VAR(J28:N28))</f>
        <v>1.1612829032522578E-4</v>
      </c>
      <c r="R28" s="4">
        <f>IF(Q28="",0,COUNT(J28:O28))</f>
        <v>2</v>
      </c>
    </row>
    <row r="31" spans="1:18" s="2" customFormat="1" ht="15.6" x14ac:dyDescent="0.25">
      <c r="A31" s="5" t="s">
        <v>24</v>
      </c>
      <c r="B31" s="5"/>
      <c r="C31" s="940" t="s">
        <v>84</v>
      </c>
      <c r="D31" s="940"/>
      <c r="E31" s="940"/>
      <c r="F31" s="940"/>
      <c r="G31" s="940"/>
      <c r="H31" s="940"/>
      <c r="I31" s="6"/>
      <c r="O31" s="14"/>
    </row>
    <row r="32" spans="1:18" s="4" customFormat="1" ht="15.6" x14ac:dyDescent="0.25">
      <c r="A32" s="11"/>
      <c r="B32" s="11"/>
      <c r="C32" s="12"/>
      <c r="D32" s="12"/>
      <c r="E32" s="12"/>
      <c r="F32" s="12"/>
      <c r="G32" s="12"/>
      <c r="H32" s="12"/>
      <c r="I32" s="11"/>
      <c r="O32" s="15"/>
    </row>
    <row r="33" spans="1:18" s="4" customFormat="1" ht="15.6" x14ac:dyDescent="0.25">
      <c r="A33" s="2" t="s">
        <v>1</v>
      </c>
      <c r="B33" s="10"/>
      <c r="C33" s="12"/>
      <c r="D33" s="12"/>
      <c r="E33" s="12"/>
      <c r="F33" s="12"/>
      <c r="G33" s="12"/>
      <c r="H33" s="12"/>
      <c r="I33" s="11"/>
      <c r="O33" s="15"/>
    </row>
    <row r="34" spans="1:18" s="2" customFormat="1" x14ac:dyDescent="0.25">
      <c r="C34" s="885" t="s">
        <v>55</v>
      </c>
      <c r="D34" s="886"/>
      <c r="E34" s="886"/>
      <c r="F34" s="886"/>
      <c r="G34" s="886"/>
      <c r="H34" s="886"/>
      <c r="J34" s="885" t="s">
        <v>12</v>
      </c>
      <c r="K34" s="887"/>
      <c r="L34" s="887"/>
      <c r="M34" s="887"/>
      <c r="N34" s="887"/>
      <c r="O34" s="14"/>
    </row>
    <row r="35" spans="1:18" s="2" customFormat="1" ht="13.8" thickBot="1" x14ac:dyDescent="0.3">
      <c r="A35" s="23" t="s">
        <v>11</v>
      </c>
      <c r="B35" s="24" t="s">
        <v>5</v>
      </c>
      <c r="C35" s="20" t="s">
        <v>2</v>
      </c>
      <c r="D35" s="28">
        <v>1</v>
      </c>
      <c r="E35" s="28">
        <v>2</v>
      </c>
      <c r="F35" s="28">
        <v>3</v>
      </c>
      <c r="G35" s="20">
        <v>4</v>
      </c>
      <c r="H35" s="20">
        <v>5</v>
      </c>
      <c r="I35" s="7"/>
      <c r="J35" s="25">
        <v>1</v>
      </c>
      <c r="K35" s="20">
        <v>2</v>
      </c>
      <c r="L35" s="20">
        <v>3</v>
      </c>
      <c r="M35" s="21">
        <v>4</v>
      </c>
      <c r="N35" s="22">
        <v>5</v>
      </c>
      <c r="O35" s="14"/>
    </row>
    <row r="36" spans="1:18" s="2" customFormat="1" ht="13.8" thickBot="1" x14ac:dyDescent="0.3">
      <c r="A36" s="26">
        <v>1</v>
      </c>
      <c r="B36" s="27">
        <v>2003</v>
      </c>
      <c r="C36" s="890">
        <v>3000</v>
      </c>
      <c r="D36" s="27">
        <v>2200</v>
      </c>
      <c r="E36" s="27">
        <v>2600</v>
      </c>
      <c r="F36" s="27">
        <v>2100</v>
      </c>
      <c r="G36" s="27">
        <v>3100</v>
      </c>
      <c r="H36" s="27"/>
      <c r="I36" s="9"/>
      <c r="J36" s="33">
        <f t="shared" ref="J36:J45" si="6">IF(D36="","",IF(D36="&lt; 10","",IF(D36="&lt;10","",IF(D36="&lt; 100","",IF(D36="&lt;100","",LOG(D36))))))</f>
        <v>3.3424226808222062</v>
      </c>
      <c r="K36" s="33">
        <f t="shared" ref="K36:K45" si="7">IF(E36="","",IF(E36="&lt; 10","",IF(E36="&lt;10","",IF(E36="&lt; 100","",IF(E36="&lt;100","",LOG(E36))))))</f>
        <v>3.4149733479708178</v>
      </c>
      <c r="L36" s="33">
        <f t="shared" ref="L36:L45" si="8">IF(F36="","",IF(F36="&lt; 10","",IF(F36="&lt;10","",IF(F36="&lt; 100","",IF(F36="&lt;100","",LOG(F36))))))</f>
        <v>3.3222192947339191</v>
      </c>
      <c r="M36" s="33">
        <f t="shared" ref="M36:M45" si="9">IF(G36="","",IF(G36="&lt; 10","",IF(G36="&lt;10","",IF(G36="&lt; 100","",IF(G36="&lt;100","",LOG(G36))))))</f>
        <v>3.4913616938342726</v>
      </c>
      <c r="N36" s="33" t="str">
        <f t="shared" ref="N36:N45" si="10">IF(H36="","",IF(H36="&lt; 10","",IF(H36="&lt;10","",IF(H36="&lt; 100","",IF(H36="&lt;100","",LOG(H36))))))</f>
        <v/>
      </c>
      <c r="O36" s="14"/>
      <c r="P36" s="173">
        <f>IF(COUNT(J36:N37)&lt;2,"",(MAX(J36:N37)-MIN(J36:N37))^2/2)</f>
        <v>1.4304575586711643E-2</v>
      </c>
      <c r="Q36" s="189">
        <f>IF(COUNT(J36:N37)&lt;2,"",VAR(J36:N37))</f>
        <v>3.4702082874435709E-3</v>
      </c>
      <c r="R36" s="4">
        <f>IF(Q36="",0,COUNT(J36:O37))</f>
        <v>8</v>
      </c>
    </row>
    <row r="37" spans="1:18" s="2" customFormat="1" ht="13.8" thickBot="1" x14ac:dyDescent="0.3">
      <c r="A37" s="18">
        <v>2</v>
      </c>
      <c r="B37" s="19"/>
      <c r="C37" s="889"/>
      <c r="D37" s="27">
        <v>2600</v>
      </c>
      <c r="E37" s="27">
        <v>2500</v>
      </c>
      <c r="F37" s="27">
        <v>2400</v>
      </c>
      <c r="G37" s="27">
        <v>3000</v>
      </c>
      <c r="H37" s="19"/>
      <c r="I37" s="9"/>
      <c r="J37" s="33">
        <f t="shared" si="6"/>
        <v>3.4149733479708178</v>
      </c>
      <c r="K37" s="33">
        <f t="shared" si="7"/>
        <v>3.3979400086720375</v>
      </c>
      <c r="L37" s="33">
        <f t="shared" si="8"/>
        <v>3.3802112417116059</v>
      </c>
      <c r="M37" s="33">
        <f t="shared" si="9"/>
        <v>3.4771212547196626</v>
      </c>
      <c r="N37" s="33" t="str">
        <f t="shared" si="10"/>
        <v/>
      </c>
      <c r="O37" s="14"/>
      <c r="P37" s="173"/>
      <c r="Q37" s="189"/>
      <c r="R37" s="4">
        <f>IF(Q37="",0,COUNT(J37:O37))</f>
        <v>0</v>
      </c>
    </row>
    <row r="38" spans="1:18" s="2" customFormat="1" ht="13.8" thickBot="1" x14ac:dyDescent="0.3">
      <c r="A38" s="18">
        <v>3</v>
      </c>
      <c r="B38" s="19">
        <v>2004</v>
      </c>
      <c r="C38" s="888">
        <v>2744</v>
      </c>
      <c r="D38" s="19">
        <v>8800</v>
      </c>
      <c r="E38" s="19">
        <v>6300</v>
      </c>
      <c r="F38" s="19">
        <v>8200</v>
      </c>
      <c r="G38" s="19"/>
      <c r="H38" s="19"/>
      <c r="I38" s="9"/>
      <c r="J38" s="33">
        <f t="shared" si="6"/>
        <v>3.9444826721501687</v>
      </c>
      <c r="K38" s="33">
        <f t="shared" si="7"/>
        <v>3.7993405494535817</v>
      </c>
      <c r="L38" s="33">
        <f t="shared" si="8"/>
        <v>3.9138138523837167</v>
      </c>
      <c r="M38" s="33" t="str">
        <f t="shared" si="9"/>
        <v/>
      </c>
      <c r="N38" s="33" t="str">
        <f t="shared" si="10"/>
        <v/>
      </c>
      <c r="O38" s="14"/>
      <c r="P38" s="173">
        <f>IF(COUNT(J38:N39)&lt;2,"",(MAX(J38:N39)-MIN(J38:N39))^2/2)</f>
        <v>1.7786454218238584E-2</v>
      </c>
      <c r="Q38" s="189">
        <f>IF(COUNT(J38:N39)&lt;2,"",VAR(J38:N39))</f>
        <v>5.1165366273501099E-3</v>
      </c>
      <c r="R38" s="4">
        <f>IF(Q38="",0,COUNT(J38:O39))</f>
        <v>6</v>
      </c>
    </row>
    <row r="39" spans="1:18" s="2" customFormat="1" ht="13.8" thickBot="1" x14ac:dyDescent="0.3">
      <c r="A39" s="18">
        <v>4</v>
      </c>
      <c r="B39" s="19"/>
      <c r="C39" s="889"/>
      <c r="D39" s="19">
        <v>7800</v>
      </c>
      <c r="E39" s="19">
        <v>5700</v>
      </c>
      <c r="F39" s="19">
        <v>7300</v>
      </c>
      <c r="G39" s="19"/>
      <c r="H39" s="19"/>
      <c r="I39" s="9"/>
      <c r="J39" s="33">
        <f t="shared" si="6"/>
        <v>3.8920946026904804</v>
      </c>
      <c r="K39" s="33">
        <f t="shared" si="7"/>
        <v>3.7558748556724915</v>
      </c>
      <c r="L39" s="33">
        <f t="shared" si="8"/>
        <v>3.8633228601204559</v>
      </c>
      <c r="M39" s="33" t="str">
        <f t="shared" si="9"/>
        <v/>
      </c>
      <c r="N39" s="33" t="str">
        <f t="shared" si="10"/>
        <v/>
      </c>
      <c r="O39" s="14"/>
      <c r="P39" s="173"/>
      <c r="Q39" s="189"/>
      <c r="R39" s="4"/>
    </row>
    <row r="40" spans="1:18" s="2" customFormat="1" ht="13.8" thickBot="1" x14ac:dyDescent="0.3">
      <c r="A40" s="18">
        <v>5</v>
      </c>
      <c r="B40" s="19">
        <v>2005</v>
      </c>
      <c r="C40" s="19">
        <v>3180</v>
      </c>
      <c r="D40" s="19">
        <v>2300</v>
      </c>
      <c r="E40" s="19">
        <v>2900</v>
      </c>
      <c r="F40" s="19">
        <v>3200</v>
      </c>
      <c r="G40" s="19"/>
      <c r="H40" s="19"/>
      <c r="I40" s="9"/>
      <c r="J40" s="33">
        <f t="shared" si="6"/>
        <v>3.3617278360175931</v>
      </c>
      <c r="K40" s="33">
        <f t="shared" si="7"/>
        <v>3.4623979978989561</v>
      </c>
      <c r="L40" s="33">
        <f t="shared" si="8"/>
        <v>3.5051499783199058</v>
      </c>
      <c r="M40" s="33" t="str">
        <f t="shared" si="9"/>
        <v/>
      </c>
      <c r="N40" s="33" t="str">
        <f t="shared" si="10"/>
        <v/>
      </c>
      <c r="O40" s="14"/>
      <c r="P40" s="173">
        <f>IF(COUNT(J40:N40)&lt;2,"",(MAX(J40:N40)-MIN(J40:N40))^2/2)</f>
        <v>1.0284955451292425E-2</v>
      </c>
      <c r="Q40" s="189">
        <f>IF(COUNT(J40:N40)&lt;2,"",VAR(J40:N40))</f>
        <v>5.4220207042863268E-3</v>
      </c>
      <c r="R40" s="4">
        <f>IF(Q40="",0,COUNT(J40:O40))</f>
        <v>3</v>
      </c>
    </row>
    <row r="41" spans="1:18" s="2" customFormat="1" ht="13.8" thickBot="1" x14ac:dyDescent="0.3">
      <c r="A41" s="18">
        <v>6</v>
      </c>
      <c r="B41" s="19">
        <v>2006</v>
      </c>
      <c r="C41" s="888">
        <v>6500</v>
      </c>
      <c r="D41" s="19">
        <v>6600</v>
      </c>
      <c r="E41" s="19">
        <v>7100</v>
      </c>
      <c r="F41" s="19">
        <v>7600</v>
      </c>
      <c r="G41" s="19">
        <v>6500</v>
      </c>
      <c r="H41" s="19"/>
      <c r="I41" s="9"/>
      <c r="J41" s="33">
        <f t="shared" si="6"/>
        <v>3.8195439355418688</v>
      </c>
      <c r="K41" s="33">
        <f t="shared" si="7"/>
        <v>3.8512583487190755</v>
      </c>
      <c r="L41" s="33">
        <f t="shared" si="8"/>
        <v>3.8808135922807914</v>
      </c>
      <c r="M41" s="33">
        <f t="shared" si="9"/>
        <v>3.8129133566428557</v>
      </c>
      <c r="N41" s="33" t="str">
        <f t="shared" si="10"/>
        <v/>
      </c>
      <c r="O41" s="14"/>
      <c r="P41" s="173">
        <f>IF(COUNT(J41:N42)&lt;2,"",(MAX(J41:N42)-MIN(J41:N42))^2/2)</f>
        <v>2.3052209998435953E-3</v>
      </c>
      <c r="Q41" s="189">
        <f>IF(COUNT(J41:N42)&lt;2,"",VAR(J41:N42))</f>
        <v>6.9512273019157718E-4</v>
      </c>
      <c r="R41" s="4">
        <f>IF(Q41="",0,COUNT(J41:O42))</f>
        <v>6</v>
      </c>
    </row>
    <row r="42" spans="1:18" s="2" customFormat="1" ht="13.8" thickBot="1" x14ac:dyDescent="0.3">
      <c r="A42" s="18">
        <v>7</v>
      </c>
      <c r="B42" s="19"/>
      <c r="C42" s="889"/>
      <c r="D42" s="19"/>
      <c r="E42" s="19"/>
      <c r="F42" s="19">
        <v>7300</v>
      </c>
      <c r="G42" s="19">
        <v>6800</v>
      </c>
      <c r="H42" s="19"/>
      <c r="I42" s="9"/>
      <c r="J42" s="33" t="str">
        <f t="shared" si="6"/>
        <v/>
      </c>
      <c r="K42" s="33" t="str">
        <f t="shared" si="7"/>
        <v/>
      </c>
      <c r="L42" s="33">
        <f t="shared" si="8"/>
        <v>3.8633228601204559</v>
      </c>
      <c r="M42" s="33">
        <f t="shared" si="9"/>
        <v>3.8325089127062362</v>
      </c>
      <c r="N42" s="33" t="str">
        <f t="shared" si="10"/>
        <v/>
      </c>
      <c r="O42" s="14"/>
      <c r="P42" s="173"/>
      <c r="Q42" s="189"/>
      <c r="R42" s="4"/>
    </row>
    <row r="43" spans="1:18" s="2" customFormat="1" ht="13.8" thickBot="1" x14ac:dyDescent="0.3">
      <c r="A43" s="18">
        <v>8</v>
      </c>
      <c r="B43" s="19">
        <v>2007</v>
      </c>
      <c r="C43" s="19">
        <v>630</v>
      </c>
      <c r="D43" s="19">
        <v>480</v>
      </c>
      <c r="E43" s="19">
        <v>560</v>
      </c>
      <c r="F43" s="19">
        <v>510</v>
      </c>
      <c r="G43" s="19">
        <v>520</v>
      </c>
      <c r="H43" s="19"/>
      <c r="I43" s="9"/>
      <c r="J43" s="33">
        <f t="shared" si="6"/>
        <v>2.6812412373755872</v>
      </c>
      <c r="K43" s="33">
        <f t="shared" si="7"/>
        <v>2.7481880270062002</v>
      </c>
      <c r="L43" s="33">
        <f t="shared" si="8"/>
        <v>2.7075701760979363</v>
      </c>
      <c r="M43" s="33">
        <f t="shared" si="9"/>
        <v>2.716003343634799</v>
      </c>
      <c r="N43" s="33" t="str">
        <f t="shared" si="10"/>
        <v/>
      </c>
      <c r="O43" s="14"/>
      <c r="P43" s="173">
        <f>IF(COUNT(J43:N43)&lt;2,"",(MAX(J43:N43)-MIN(J43:N43))^2/2)</f>
        <v>2.2409363209227808E-3</v>
      </c>
      <c r="Q43" s="189">
        <f>IF(COUNT(J43:N43)&lt;2,"",VAR(J43:N43))</f>
        <v>7.6168930487463483E-4</v>
      </c>
      <c r="R43" s="4">
        <f>IF(Q43="",0,COUNT(J43:O43))</f>
        <v>4</v>
      </c>
    </row>
    <row r="44" spans="1:18" s="2" customFormat="1" ht="13.8" thickBot="1" x14ac:dyDescent="0.3">
      <c r="A44" s="18">
        <v>9</v>
      </c>
      <c r="B44" s="19"/>
      <c r="C44" s="888">
        <v>950</v>
      </c>
      <c r="D44" s="19">
        <v>1600</v>
      </c>
      <c r="E44" s="19">
        <v>1100</v>
      </c>
      <c r="F44" s="19">
        <v>1000</v>
      </c>
      <c r="G44" s="19">
        <v>1100</v>
      </c>
      <c r="H44" s="19"/>
      <c r="I44" s="9"/>
      <c r="J44" s="33">
        <f t="shared" si="6"/>
        <v>3.2041199826559246</v>
      </c>
      <c r="K44" s="33">
        <f t="shared" si="7"/>
        <v>3.0413926851582249</v>
      </c>
      <c r="L44" s="33">
        <f t="shared" si="8"/>
        <v>3</v>
      </c>
      <c r="M44" s="33">
        <f t="shared" si="9"/>
        <v>3.0413926851582249</v>
      </c>
      <c r="N44" s="33" t="str">
        <f t="shared" si="10"/>
        <v/>
      </c>
      <c r="O44" s="14"/>
      <c r="P44" s="173">
        <f>IF(COUNT(J44:N45)&lt;2,"",(MAX(J44:N45)-MIN(J44:N45))^2/2)</f>
        <v>2.0832483659727473E-2</v>
      </c>
      <c r="Q44" s="189">
        <f>IF(COUNT(J44:N45)&lt;2,"",VAR(J44:N45))</f>
        <v>7.0434392515433776E-3</v>
      </c>
      <c r="R44" s="4">
        <f>IF(Q44="",0,COUNT(J44:O45))</f>
        <v>8</v>
      </c>
    </row>
    <row r="45" spans="1:18" s="2" customFormat="1" ht="13.8" thickBot="1" x14ac:dyDescent="0.3">
      <c r="A45" s="18">
        <v>10</v>
      </c>
      <c r="B45" s="19"/>
      <c r="C45" s="889"/>
      <c r="D45" s="19">
        <v>1500</v>
      </c>
      <c r="E45" s="19">
        <v>1000</v>
      </c>
      <c r="F45" s="19">
        <v>1000</v>
      </c>
      <c r="G45" s="19">
        <v>1000</v>
      </c>
      <c r="H45" s="19"/>
      <c r="I45" s="9"/>
      <c r="J45" s="33">
        <f t="shared" si="6"/>
        <v>3.1760912590556813</v>
      </c>
      <c r="K45" s="33">
        <f t="shared" si="7"/>
        <v>3</v>
      </c>
      <c r="L45" s="33">
        <f t="shared" si="8"/>
        <v>3</v>
      </c>
      <c r="M45" s="33">
        <f t="shared" si="9"/>
        <v>3</v>
      </c>
      <c r="N45" s="33" t="str">
        <f t="shared" si="10"/>
        <v/>
      </c>
      <c r="O45" s="14"/>
      <c r="P45" s="173"/>
      <c r="Q45" s="189"/>
      <c r="R45" s="4"/>
    </row>
    <row r="46" spans="1:18" s="2" customFormat="1" ht="13.8" thickBot="1" x14ac:dyDescent="0.3">
      <c r="A46" s="18"/>
      <c r="B46" s="892">
        <v>2008</v>
      </c>
      <c r="C46" s="892"/>
      <c r="D46" s="436">
        <v>6700</v>
      </c>
      <c r="E46" s="436">
        <v>4500</v>
      </c>
      <c r="F46" s="436">
        <v>5500</v>
      </c>
      <c r="G46" s="436">
        <v>6100</v>
      </c>
      <c r="H46" s="436"/>
      <c r="I46" s="9"/>
      <c r="J46" s="33">
        <f t="shared" ref="J46:N47" si="11">IF(D46="","",IF(D46="&lt; 10","",IF(D46="&lt;10","",IF(D46="&lt; 100","",IF(D46="&lt;100","",LOG(D46))))))</f>
        <v>3.8260748027008264</v>
      </c>
      <c r="K46" s="33">
        <f t="shared" si="11"/>
        <v>3.6532125137753435</v>
      </c>
      <c r="L46" s="33">
        <f t="shared" si="11"/>
        <v>3.7403626894942437</v>
      </c>
      <c r="M46" s="33">
        <f t="shared" si="11"/>
        <v>3.7853298350107671</v>
      </c>
      <c r="N46" s="33" t="str">
        <f t="shared" si="11"/>
        <v/>
      </c>
      <c r="O46" s="14"/>
      <c r="P46" s="173">
        <f>IF(COUNT(J46:N47)&lt;2,"",(MAX(J46:N47)-MIN(J46:N47))^2/2)</f>
        <v>1.7230469353067886E-2</v>
      </c>
      <c r="Q46" s="189">
        <f>IF(COUNT(J46:N47)&lt;2,"",VAR(J46:N47))</f>
        <v>3.2697169878211823E-3</v>
      </c>
      <c r="R46" s="4">
        <f>IF(Q46="",0,COUNT(J46:O47))</f>
        <v>8</v>
      </c>
    </row>
    <row r="47" spans="1:18" s="2" customFormat="1" x14ac:dyDescent="0.25">
      <c r="A47" s="18"/>
      <c r="B47" s="893"/>
      <c r="C47" s="893"/>
      <c r="D47" s="436">
        <v>5900</v>
      </c>
      <c r="E47" s="436">
        <v>6000</v>
      </c>
      <c r="F47" s="436">
        <v>5700</v>
      </c>
      <c r="G47" s="436">
        <v>6900</v>
      </c>
      <c r="H47" s="436"/>
      <c r="I47" s="9"/>
      <c r="J47" s="33">
        <f t="shared" si="11"/>
        <v>3.7708520116421442</v>
      </c>
      <c r="K47" s="33">
        <f t="shared" si="11"/>
        <v>3.7781512503836434</v>
      </c>
      <c r="L47" s="33">
        <f t="shared" si="11"/>
        <v>3.7558748556724915</v>
      </c>
      <c r="M47" s="33">
        <f t="shared" si="11"/>
        <v>3.8388490907372552</v>
      </c>
      <c r="N47" s="33" t="str">
        <f t="shared" si="11"/>
        <v/>
      </c>
      <c r="O47" s="14"/>
      <c r="P47" s="173"/>
      <c r="Q47" s="189"/>
      <c r="R47" s="4">
        <f>IF(Q47="",0,COUNT(J47:O48))</f>
        <v>0</v>
      </c>
    </row>
    <row r="50" spans="1:18" s="2" customFormat="1" ht="15.6" x14ac:dyDescent="0.25">
      <c r="A50" s="5" t="s">
        <v>24</v>
      </c>
      <c r="B50" s="5"/>
      <c r="C50" s="940" t="s">
        <v>86</v>
      </c>
      <c r="D50" s="940"/>
      <c r="E50" s="940"/>
      <c r="F50" s="940"/>
      <c r="G50" s="940"/>
      <c r="H50" s="940"/>
      <c r="I50" s="6"/>
      <c r="O50" s="14"/>
    </row>
    <row r="51" spans="1:18" s="4" customFormat="1" ht="15.6" x14ac:dyDescent="0.25">
      <c r="A51" s="11"/>
      <c r="B51" s="11"/>
      <c r="C51" s="12"/>
      <c r="D51" s="12"/>
      <c r="E51" s="12"/>
      <c r="F51" s="12"/>
      <c r="G51" s="12"/>
      <c r="H51" s="12"/>
      <c r="I51" s="11"/>
      <c r="O51" s="15"/>
    </row>
    <row r="52" spans="1:18" s="4" customFormat="1" ht="15.6" x14ac:dyDescent="0.25">
      <c r="A52" s="2" t="s">
        <v>1</v>
      </c>
      <c r="B52" s="10" t="s">
        <v>73</v>
      </c>
      <c r="C52" s="12"/>
      <c r="D52" s="12"/>
      <c r="E52" s="12"/>
      <c r="F52" s="12"/>
      <c r="G52" s="12"/>
      <c r="H52" s="12"/>
      <c r="I52" s="11"/>
      <c r="O52" s="15"/>
    </row>
    <row r="53" spans="1:18" s="2" customFormat="1" x14ac:dyDescent="0.25">
      <c r="C53" s="885" t="s">
        <v>55</v>
      </c>
      <c r="D53" s="886"/>
      <c r="E53" s="886"/>
      <c r="F53" s="886"/>
      <c r="G53" s="886"/>
      <c r="H53" s="886"/>
      <c r="J53" s="885" t="s">
        <v>12</v>
      </c>
      <c r="K53" s="887"/>
      <c r="L53" s="887"/>
      <c r="M53" s="887"/>
      <c r="N53" s="887"/>
      <c r="O53" s="14"/>
    </row>
    <row r="54" spans="1:18" s="2" customFormat="1" ht="13.8" thickBot="1" x14ac:dyDescent="0.3">
      <c r="A54" s="23" t="s">
        <v>11</v>
      </c>
      <c r="B54" s="24" t="s">
        <v>5</v>
      </c>
      <c r="C54" s="20" t="s">
        <v>2</v>
      </c>
      <c r="D54" s="17">
        <v>1</v>
      </c>
      <c r="E54" s="17">
        <v>2</v>
      </c>
      <c r="F54" s="17">
        <v>3</v>
      </c>
      <c r="G54" s="16">
        <v>4</v>
      </c>
      <c r="H54" s="16">
        <v>5</v>
      </c>
      <c r="I54" s="7"/>
      <c r="J54" s="25">
        <v>1</v>
      </c>
      <c r="K54" s="20">
        <v>2</v>
      </c>
      <c r="L54" s="20">
        <v>3</v>
      </c>
      <c r="M54" s="21">
        <v>4</v>
      </c>
      <c r="N54" s="22">
        <v>5</v>
      </c>
      <c r="O54" s="14"/>
    </row>
    <row r="55" spans="1:18" ht="13.8" thickBot="1" x14ac:dyDescent="0.3">
      <c r="A55" s="367"/>
      <c r="B55" s="367">
        <v>2002</v>
      </c>
      <c r="C55" s="367">
        <v>515</v>
      </c>
      <c r="D55" s="367">
        <v>650</v>
      </c>
      <c r="E55" s="367">
        <v>600</v>
      </c>
      <c r="F55" s="367">
        <v>840</v>
      </c>
      <c r="G55" s="367"/>
      <c r="H55" s="367"/>
      <c r="J55" s="33">
        <f t="shared" ref="J55:N62" si="12">IF(D55="","",IF(D55="&lt; 10","",IF(D55="&lt;10","",IF(D55="&lt; 100","",IF(D55="&lt;100","",LOG(D55))))))</f>
        <v>2.8129133566428557</v>
      </c>
      <c r="K55" s="33">
        <f t="shared" si="12"/>
        <v>2.7781512503836434</v>
      </c>
      <c r="L55" s="33">
        <f t="shared" si="12"/>
        <v>2.9242792860618816</v>
      </c>
      <c r="M55" s="33" t="str">
        <f t="shared" si="12"/>
        <v/>
      </c>
      <c r="N55" s="33" t="str">
        <f t="shared" si="12"/>
        <v/>
      </c>
      <c r="P55" s="173">
        <f>IF(COUNT(J55:N55)&lt;2,"",(MAX(J55:N55)-MIN(J55:N55))^2/2)</f>
        <v>1.0676701405590225E-2</v>
      </c>
      <c r="Q55" s="189">
        <f>IF(COUNT(J55:N55)&lt;2,"",VAR(J55:N55))</f>
        <v>5.8273628463534448E-3</v>
      </c>
      <c r="R55" s="4">
        <f>IF(Q55="",0,COUNT(J55:O55))</f>
        <v>3</v>
      </c>
    </row>
    <row r="56" spans="1:18" ht="13.8" thickBot="1" x14ac:dyDescent="0.3">
      <c r="A56" s="367"/>
      <c r="B56" s="367">
        <v>2003</v>
      </c>
      <c r="C56" s="993">
        <v>260</v>
      </c>
      <c r="D56" s="367">
        <v>400</v>
      </c>
      <c r="E56" s="367">
        <v>470</v>
      </c>
      <c r="F56" s="367">
        <v>380</v>
      </c>
      <c r="G56" s="367"/>
      <c r="H56" s="367"/>
      <c r="J56" s="33">
        <f t="shared" si="12"/>
        <v>2.6020599913279625</v>
      </c>
      <c r="K56" s="33">
        <f t="shared" si="12"/>
        <v>2.6720978579357175</v>
      </c>
      <c r="L56" s="33">
        <f t="shared" si="12"/>
        <v>2.5797835966168101</v>
      </c>
      <c r="M56" s="33" t="str">
        <f t="shared" si="12"/>
        <v/>
      </c>
      <c r="N56" s="33" t="str">
        <f t="shared" si="12"/>
        <v/>
      </c>
      <c r="P56" s="173">
        <f>IF(COUNT(J56:N57)&lt;2,"",(MAX(J56:N57)-MIN(J56:N57))^2/2)</f>
        <v>8.6871687381932169E-2</v>
      </c>
      <c r="Q56" s="189">
        <f>IF(COUNT(J56:N57)&lt;2,"",VAR(J56:N57))</f>
        <v>2.343787018368567E-2</v>
      </c>
      <c r="R56" s="4">
        <f>IF(Q56="",0,COUNT(J56:O57))</f>
        <v>6</v>
      </c>
    </row>
    <row r="57" spans="1:18" ht="13.8" thickBot="1" x14ac:dyDescent="0.3">
      <c r="A57" s="367"/>
      <c r="B57" s="367">
        <v>2003</v>
      </c>
      <c r="C57" s="993"/>
      <c r="D57" s="367">
        <v>250</v>
      </c>
      <c r="E57" s="367">
        <v>300</v>
      </c>
      <c r="F57" s="367">
        <v>180</v>
      </c>
      <c r="G57" s="367"/>
      <c r="H57" s="367"/>
      <c r="J57" s="33">
        <f t="shared" si="12"/>
        <v>2.3979400086720375</v>
      </c>
      <c r="K57" s="33">
        <f t="shared" si="12"/>
        <v>2.4771212547196626</v>
      </c>
      <c r="L57" s="33">
        <f t="shared" si="12"/>
        <v>2.255272505103306</v>
      </c>
      <c r="M57" s="33" t="str">
        <f t="shared" si="12"/>
        <v/>
      </c>
      <c r="N57" s="33" t="str">
        <f t="shared" si="12"/>
        <v/>
      </c>
      <c r="P57" s="173"/>
      <c r="Q57" s="189"/>
      <c r="R57" s="4"/>
    </row>
    <row r="58" spans="1:18" ht="13.8" thickBot="1" x14ac:dyDescent="0.3">
      <c r="A58" s="367"/>
      <c r="B58" s="367">
        <v>2003</v>
      </c>
      <c r="C58" s="367">
        <v>3000</v>
      </c>
      <c r="D58" s="367">
        <v>5400</v>
      </c>
      <c r="E58" s="367">
        <v>4200</v>
      </c>
      <c r="F58" s="367">
        <v>3800</v>
      </c>
      <c r="G58" s="367"/>
      <c r="H58" s="367"/>
      <c r="J58" s="33">
        <f t="shared" si="12"/>
        <v>3.7323937598229686</v>
      </c>
      <c r="K58" s="33">
        <f t="shared" si="12"/>
        <v>3.6232492903979003</v>
      </c>
      <c r="L58" s="33">
        <f t="shared" si="12"/>
        <v>3.5797835966168101</v>
      </c>
      <c r="M58" s="33" t="str">
        <f t="shared" si="12"/>
        <v/>
      </c>
      <c r="N58" s="33" t="str">
        <f t="shared" si="12"/>
        <v/>
      </c>
      <c r="P58" s="173">
        <f>IF(COUNT(J58:N58)&lt;2,"",(MAX(J58:N58)-MIN(J58:N58))^2/2)</f>
        <v>1.1644930956905167E-2</v>
      </c>
      <c r="Q58" s="189">
        <f>IF(COUNT(J58:N58)&lt;2,"",VAR(J58:N58))</f>
        <v>6.181940609293583E-3</v>
      </c>
      <c r="R58" s="4">
        <f>IF(Q58="",0,COUNT(J58:O58))</f>
        <v>3</v>
      </c>
    </row>
    <row r="59" spans="1:18" ht="13.8" thickBot="1" x14ac:dyDescent="0.3">
      <c r="A59" s="367"/>
      <c r="B59" s="367">
        <v>2004</v>
      </c>
      <c r="C59" s="367">
        <v>2744</v>
      </c>
      <c r="D59" s="367">
        <v>5900</v>
      </c>
      <c r="E59" s="367">
        <v>6100</v>
      </c>
      <c r="F59" s="367">
        <v>5800</v>
      </c>
      <c r="G59" s="367"/>
      <c r="H59" s="367"/>
      <c r="J59" s="33">
        <f t="shared" si="12"/>
        <v>3.7708520116421442</v>
      </c>
      <c r="K59" s="33">
        <f t="shared" si="12"/>
        <v>3.7853298350107671</v>
      </c>
      <c r="L59" s="33">
        <f t="shared" si="12"/>
        <v>3.7634279935629373</v>
      </c>
      <c r="M59" s="33" t="str">
        <f t="shared" si="12"/>
        <v/>
      </c>
      <c r="N59" s="33" t="str">
        <f t="shared" si="12"/>
        <v/>
      </c>
      <c r="P59" s="173">
        <f>IF(COUNT(J59:N59)&lt;2,"",(MAX(J59:N59)-MIN(J59:N59))^2/2)</f>
        <v>2.3984532940293782E-4</v>
      </c>
      <c r="Q59" s="189">
        <f>IF(COUNT(J59:N59)&lt;2,"",VAR(J59:N59))</f>
        <v>1.2406901212321834E-4</v>
      </c>
      <c r="R59" s="4">
        <f>IF(Q59="",0,COUNT(J59:O59))</f>
        <v>3</v>
      </c>
    </row>
    <row r="60" spans="1:18" ht="13.8" thickBot="1" x14ac:dyDescent="0.3">
      <c r="A60" s="367"/>
      <c r="B60" s="367">
        <v>2005</v>
      </c>
      <c r="C60" s="367">
        <v>3180</v>
      </c>
      <c r="D60" s="367">
        <v>4000</v>
      </c>
      <c r="E60" s="367">
        <v>3000</v>
      </c>
      <c r="F60" s="367">
        <v>4100</v>
      </c>
      <c r="G60" s="367"/>
      <c r="H60" s="367"/>
      <c r="J60" s="33">
        <f t="shared" si="12"/>
        <v>3.6020599913279625</v>
      </c>
      <c r="K60" s="33">
        <f t="shared" si="12"/>
        <v>3.4771212547196626</v>
      </c>
      <c r="L60" s="33">
        <f t="shared" si="12"/>
        <v>3.6127838567197355</v>
      </c>
      <c r="M60" s="33" t="str">
        <f t="shared" si="12"/>
        <v/>
      </c>
      <c r="N60" s="33" t="str">
        <f t="shared" si="12"/>
        <v/>
      </c>
      <c r="P60" s="173">
        <f>IF(COUNT(J60:N60)&lt;2,"",(MAX(J60:N60)-MIN(J60:N60))^2/2)</f>
        <v>9.2021707907150845E-3</v>
      </c>
      <c r="Q60" s="189">
        <f>IF(COUNT(J60:N60)&lt;2,"",VAR(J60:N60))</f>
        <v>5.6881717959415285E-3</v>
      </c>
      <c r="R60" s="4">
        <f>IF(Q60="",0,COUNT(J60:O60))</f>
        <v>3</v>
      </c>
    </row>
    <row r="61" spans="1:18" ht="13.8" thickBot="1" x14ac:dyDescent="0.3">
      <c r="A61" s="367"/>
      <c r="B61" s="367">
        <v>2006</v>
      </c>
      <c r="C61" s="367">
        <v>6500</v>
      </c>
      <c r="D61" s="367">
        <v>9300</v>
      </c>
      <c r="E61" s="367">
        <v>9900</v>
      </c>
      <c r="F61" s="367">
        <v>9900</v>
      </c>
      <c r="G61" s="367">
        <v>9900</v>
      </c>
      <c r="H61" s="367"/>
      <c r="J61" s="33">
        <f>IF(D61="","",IF(D61="&lt; 10","",IF(D61="&lt;10","",IF(D61="&lt; 100","",IF(D61="&lt;100","",LOG(D61))))))</f>
        <v>3.9684829485539352</v>
      </c>
      <c r="K61" s="33">
        <f>IF(E61="","",IF(E61="&lt; 10","",IF(E61="&lt;10","",IF(E61="&lt; 100","",IF(E61="&lt;100","",LOG(E61))))))</f>
        <v>3.9956351945975501</v>
      </c>
      <c r="L61" s="33">
        <f>IF(F61="","",IF(F61="&lt; 10","",IF(F61="&lt;10","",IF(F61="&lt; 100","",IF(F61="&lt;100","",LOG(F61))))))</f>
        <v>3.9956351945975501</v>
      </c>
      <c r="M61" s="33">
        <f>IF(G61="","",IF(G61="&lt; 10","",IF(G61="&lt;10","",IF(G61="&lt; 100","",IF(G61="&lt;100","",LOG(G61))))))</f>
        <v>3.9956351945975501</v>
      </c>
      <c r="N61" s="33" t="str">
        <f>IF(H61="","",IF(H61="&lt; 10","",IF(H61="&lt;10","",IF(H61="&lt; 100","",IF(H61="&lt;100","",LOG(H61))))))</f>
        <v/>
      </c>
      <c r="P61" s="173">
        <f>IF(COUNT(J61:N61)&lt;2,"",(MAX(J61:N61)-MIN(J61:N61))^2/2)</f>
        <v>3.6862223260649996E-4</v>
      </c>
      <c r="Q61" s="189">
        <f>IF(COUNT(J61:N61)&lt;2,"",VAR(J61:N61))</f>
        <v>1.8431111630324998E-4</v>
      </c>
      <c r="R61" s="4">
        <f>IF(Q61="",0,COUNT(J61:O61))</f>
        <v>4</v>
      </c>
    </row>
    <row r="62" spans="1:18" x14ac:dyDescent="0.25">
      <c r="A62" s="367"/>
      <c r="B62" s="437">
        <v>2008</v>
      </c>
      <c r="C62" s="437"/>
      <c r="D62" s="437">
        <v>4600</v>
      </c>
      <c r="E62" s="437">
        <v>5900</v>
      </c>
      <c r="F62" s="437">
        <v>4500</v>
      </c>
      <c r="G62" s="367"/>
      <c r="H62" s="367"/>
      <c r="J62" s="33">
        <f t="shared" si="12"/>
        <v>3.6627578316815739</v>
      </c>
      <c r="K62" s="33">
        <f t="shared" si="12"/>
        <v>3.7708520116421442</v>
      </c>
      <c r="L62" s="33">
        <f t="shared" si="12"/>
        <v>3.6532125137753435</v>
      </c>
      <c r="M62" s="33" t="str">
        <f t="shared" si="12"/>
        <v/>
      </c>
      <c r="N62" s="33" t="str">
        <f t="shared" si="12"/>
        <v/>
      </c>
      <c r="P62" s="173">
        <f>IF(COUNT(J62:N62)&lt;2,"",(MAX(J62:N62)-MIN(J62:N62))^2/2)</f>
        <v>6.9195257291765058E-3</v>
      </c>
      <c r="Q62" s="189">
        <f>IF(COUNT(J62:N62)&lt;2,"",VAR(J62:N62))</f>
        <v>4.2690860489386969E-3</v>
      </c>
      <c r="R62" s="4">
        <f>IF(Q62="",0,COUNT(J62:O62))</f>
        <v>3</v>
      </c>
    </row>
    <row r="64" spans="1:18" ht="15.6" x14ac:dyDescent="0.25">
      <c r="A64" s="379" t="s">
        <v>1</v>
      </c>
      <c r="B64" s="401" t="s">
        <v>74</v>
      </c>
      <c r="C64" s="351"/>
      <c r="D64" s="351"/>
      <c r="E64" s="351"/>
      <c r="F64" s="351"/>
      <c r="G64" s="351"/>
      <c r="H64" s="351"/>
      <c r="I64" s="380"/>
      <c r="J64" s="380"/>
      <c r="K64" s="380"/>
      <c r="L64" s="380"/>
      <c r="M64" s="380"/>
      <c r="N64" s="380"/>
    </row>
    <row r="65" spans="1:18" s="2" customFormat="1" x14ac:dyDescent="0.25">
      <c r="A65" s="379"/>
      <c r="B65" s="379"/>
      <c r="C65" s="981" t="s">
        <v>55</v>
      </c>
      <c r="D65" s="982"/>
      <c r="E65" s="982"/>
      <c r="F65" s="982"/>
      <c r="G65" s="982"/>
      <c r="H65" s="982"/>
      <c r="I65" s="379"/>
      <c r="J65" s="981" t="s">
        <v>12</v>
      </c>
      <c r="K65" s="983"/>
      <c r="L65" s="983"/>
      <c r="M65" s="983"/>
      <c r="N65" s="983"/>
      <c r="O65" s="14"/>
    </row>
    <row r="66" spans="1:18" s="2" customFormat="1" ht="13.8" thickBot="1" x14ac:dyDescent="0.3">
      <c r="A66" s="381" t="s">
        <v>11</v>
      </c>
      <c r="B66" s="382" t="s">
        <v>5</v>
      </c>
      <c r="C66" s="383" t="s">
        <v>2</v>
      </c>
      <c r="D66" s="389">
        <v>1</v>
      </c>
      <c r="E66" s="389">
        <v>2</v>
      </c>
      <c r="F66" s="389">
        <v>3</v>
      </c>
      <c r="G66" s="390">
        <v>4</v>
      </c>
      <c r="H66" s="390">
        <v>5</v>
      </c>
      <c r="I66" s="391"/>
      <c r="J66" s="392">
        <v>1</v>
      </c>
      <c r="K66" s="383">
        <v>2</v>
      </c>
      <c r="L66" s="383">
        <v>3</v>
      </c>
      <c r="M66" s="393">
        <v>4</v>
      </c>
      <c r="N66" s="394">
        <v>5</v>
      </c>
      <c r="O66" s="14"/>
    </row>
    <row r="67" spans="1:18" ht="13.8" thickBot="1" x14ac:dyDescent="0.3">
      <c r="A67" s="395"/>
      <c r="B67" s="395">
        <v>2004</v>
      </c>
      <c r="C67" s="395">
        <v>5025</v>
      </c>
      <c r="D67" s="395">
        <v>7700</v>
      </c>
      <c r="E67" s="395">
        <v>8400</v>
      </c>
      <c r="F67" s="395">
        <v>6500</v>
      </c>
      <c r="G67" s="395"/>
      <c r="H67" s="395"/>
      <c r="I67" s="380"/>
      <c r="J67" s="376">
        <f t="shared" ref="J67:N70" si="13">IF(D67="","",IF(D67="&lt; 10","",IF(D67="&lt;10","",IF(D67="&lt; 100","",IF(D67="&lt;100","",LOG(D67))))))</f>
        <v>3.8864907251724818</v>
      </c>
      <c r="K67" s="376">
        <f t="shared" si="13"/>
        <v>3.9242792860618816</v>
      </c>
      <c r="L67" s="376">
        <f t="shared" si="13"/>
        <v>3.8129133566428557</v>
      </c>
      <c r="M67" s="376" t="str">
        <f t="shared" si="13"/>
        <v/>
      </c>
      <c r="N67" s="376" t="str">
        <f t="shared" si="13"/>
        <v/>
      </c>
      <c r="P67" s="173">
        <f>IF(COUNT(J67:N67)&lt;2,"",(MAX(J67:N67)-MIN(J67:N67))^2/2)</f>
        <v>6.2011851176817295E-3</v>
      </c>
      <c r="Q67" s="189">
        <f>IF(COUNT(J67:N67)&lt;2,"",VAR(J67:N67))</f>
        <v>3.2073291215332922E-3</v>
      </c>
      <c r="R67" s="4">
        <f>IF(Q67="",0,COUNT(J67:O67))</f>
        <v>3</v>
      </c>
    </row>
    <row r="68" spans="1:18" ht="13.8" thickBot="1" x14ac:dyDescent="0.3">
      <c r="A68" s="395"/>
      <c r="B68" s="395">
        <v>2005</v>
      </c>
      <c r="C68" s="395">
        <v>3300</v>
      </c>
      <c r="D68" s="395">
        <v>4300</v>
      </c>
      <c r="E68" s="395">
        <v>3100</v>
      </c>
      <c r="F68" s="395">
        <v>3600</v>
      </c>
      <c r="G68" s="395"/>
      <c r="H68" s="395"/>
      <c r="I68" s="380"/>
      <c r="J68" s="376">
        <f t="shared" si="13"/>
        <v>3.6334684555795866</v>
      </c>
      <c r="K68" s="376">
        <f t="shared" si="13"/>
        <v>3.4913616938342726</v>
      </c>
      <c r="L68" s="376">
        <f t="shared" si="13"/>
        <v>3.5563025007672873</v>
      </c>
      <c r="M68" s="376" t="str">
        <f t="shared" si="13"/>
        <v/>
      </c>
      <c r="N68" s="376" t="str">
        <f t="shared" si="13"/>
        <v/>
      </c>
      <c r="P68" s="173">
        <f>IF(COUNT(J68:N68)&lt;2,"",(MAX(J68:N68)-MIN(J68:N68))^2/2)</f>
        <v>1.009716586686972E-2</v>
      </c>
      <c r="Q68" s="189">
        <f>IF(COUNT(J68:N68)&lt;2,"",VAR(J68:N68))</f>
        <v>5.0610374534907241E-3</v>
      </c>
      <c r="R68" s="4">
        <f>IF(Q68="",0,COUNT(J68:O68))</f>
        <v>3</v>
      </c>
    </row>
    <row r="69" spans="1:18" ht="13.8" thickBot="1" x14ac:dyDescent="0.3">
      <c r="A69" s="395"/>
      <c r="B69" s="395">
        <v>2006</v>
      </c>
      <c r="C69" s="395">
        <v>282</v>
      </c>
      <c r="D69" s="395">
        <v>380</v>
      </c>
      <c r="E69" s="395">
        <v>460</v>
      </c>
      <c r="F69" s="395"/>
      <c r="G69" s="395"/>
      <c r="H69" s="395"/>
      <c r="I69" s="380"/>
      <c r="J69" s="376">
        <f t="shared" si="13"/>
        <v>2.5797835966168101</v>
      </c>
      <c r="K69" s="376">
        <f t="shared" si="13"/>
        <v>2.6627578316815739</v>
      </c>
      <c r="L69" s="376" t="str">
        <f t="shared" si="13"/>
        <v/>
      </c>
      <c r="M69" s="376" t="str">
        <f t="shared" si="13"/>
        <v/>
      </c>
      <c r="N69" s="376" t="str">
        <f t="shared" si="13"/>
        <v/>
      </c>
      <c r="P69" s="173">
        <f>IF(COUNT(J69:N69)&lt;2,"",(MAX(J69:N69)-MIN(J69:N69))^2/2)</f>
        <v>3.4423618422913358E-3</v>
      </c>
      <c r="Q69" s="189">
        <f>IF(COUNT(J69:N69)&lt;2,"",VAR(J69:N69))</f>
        <v>3.4423618422913358E-3</v>
      </c>
      <c r="R69" s="4">
        <f>IF(Q69="",0,COUNT(J69:O69))</f>
        <v>2</v>
      </c>
    </row>
    <row r="70" spans="1:18" ht="13.8" thickBot="1" x14ac:dyDescent="0.3">
      <c r="A70" s="395"/>
      <c r="B70" s="395">
        <v>2007</v>
      </c>
      <c r="C70" s="395">
        <v>350</v>
      </c>
      <c r="D70" s="395">
        <v>360</v>
      </c>
      <c r="E70" s="395">
        <v>460</v>
      </c>
      <c r="F70" s="395">
        <v>270</v>
      </c>
      <c r="G70" s="395"/>
      <c r="H70" s="395"/>
      <c r="I70" s="380"/>
      <c r="J70" s="376">
        <f t="shared" si="13"/>
        <v>2.5563025007672873</v>
      </c>
      <c r="K70" s="376">
        <f t="shared" ref="K70:N71" si="14">IF(E70="","",IF(E70="&lt; 10","",IF(E70="&lt;10","",IF(E70="&lt; 100","",IF(E70="&lt;100","",LOG(E70))))))</f>
        <v>2.6627578316815739</v>
      </c>
      <c r="L70" s="376">
        <f t="shared" si="14"/>
        <v>2.4313637641589874</v>
      </c>
      <c r="M70" s="376" t="str">
        <f t="shared" si="14"/>
        <v/>
      </c>
      <c r="N70" s="376" t="str">
        <f t="shared" si="14"/>
        <v/>
      </c>
      <c r="P70" s="173">
        <f>IF(COUNT(J70:N70)&lt;2,"",(MAX(J70:N70)-MIN(J70:N70))^2/2)</f>
        <v>2.6771607242323664E-2</v>
      </c>
      <c r="Q70" s="189">
        <f>IF(COUNT(J70:N70)&lt;2,"",VAR(J70:N70))</f>
        <v>1.3414273311665954E-2</v>
      </c>
      <c r="R70" s="4">
        <f>IF(Q70="",0,COUNT(J70:O70))</f>
        <v>3</v>
      </c>
    </row>
    <row r="71" spans="1:18" x14ac:dyDescent="0.25">
      <c r="A71" s="395"/>
      <c r="B71" s="395">
        <v>2008</v>
      </c>
      <c r="C71" s="395">
        <v>1700</v>
      </c>
      <c r="D71" s="395">
        <v>1700</v>
      </c>
      <c r="E71" s="395">
        <v>2000</v>
      </c>
      <c r="F71" s="395">
        <v>2200</v>
      </c>
      <c r="G71" s="395"/>
      <c r="H71" s="395"/>
      <c r="I71" s="380"/>
      <c r="J71" s="376">
        <f>IF(D71="","",IF(D71="&lt; 10","",IF(D71="&lt;10","",IF(D71="&lt; 100","",IF(D71="&lt;100","",LOG(D71))))))</f>
        <v>3.2304489213782741</v>
      </c>
      <c r="K71" s="376">
        <f t="shared" si="14"/>
        <v>3.3010299956639813</v>
      </c>
      <c r="L71" s="376">
        <f t="shared" si="14"/>
        <v>3.3424226808222062</v>
      </c>
      <c r="M71" s="376" t="str">
        <f t="shared" si="14"/>
        <v/>
      </c>
      <c r="N71" s="376" t="str">
        <f t="shared" si="14"/>
        <v/>
      </c>
      <c r="P71" s="173">
        <f>IF(COUNT(J71:N71)&lt;2,"",(MAX(J71:N71)-MIN(J71:N71))^2/2)</f>
        <v>6.2690614020037829E-3</v>
      </c>
      <c r="Q71" s="189">
        <f>IF(COUNT(J71:N71)&lt;2,"",VAR(J71:N71))</f>
        <v>3.2055275393233348E-3</v>
      </c>
      <c r="R71" s="4">
        <f>IF(Q71="",0,COUNT(J71:O71))</f>
        <v>3</v>
      </c>
    </row>
    <row r="73" spans="1:18" s="2" customFormat="1" ht="14.4" customHeight="1" x14ac:dyDescent="0.25">
      <c r="A73" s="5" t="s">
        <v>24</v>
      </c>
      <c r="B73" s="5"/>
      <c r="C73" s="940" t="s">
        <v>87</v>
      </c>
      <c r="D73" s="940"/>
      <c r="E73" s="940"/>
      <c r="F73" s="940"/>
      <c r="G73" s="940"/>
      <c r="H73" s="940"/>
      <c r="I73" s="6"/>
      <c r="O73" s="14"/>
    </row>
    <row r="74" spans="1:18" s="4" customFormat="1" ht="14.4" customHeight="1" x14ac:dyDescent="0.25">
      <c r="A74" s="11"/>
      <c r="B74" s="11"/>
      <c r="C74" s="12"/>
      <c r="D74" s="12"/>
      <c r="E74" s="12"/>
      <c r="F74" s="12"/>
      <c r="G74" s="12"/>
      <c r="H74" s="12"/>
      <c r="I74" s="11"/>
      <c r="O74" s="15"/>
    </row>
    <row r="75" spans="1:18" s="4" customFormat="1" ht="14.4" customHeight="1" x14ac:dyDescent="0.25">
      <c r="A75" s="379" t="s">
        <v>1</v>
      </c>
      <c r="B75" s="401" t="s">
        <v>74</v>
      </c>
      <c r="C75" s="351"/>
      <c r="D75" s="351"/>
      <c r="E75" s="351"/>
      <c r="F75" s="351"/>
      <c r="G75" s="351"/>
      <c r="H75" s="351"/>
      <c r="I75" s="299"/>
      <c r="J75" s="379"/>
      <c r="K75" s="379"/>
      <c r="L75" s="379"/>
      <c r="M75" s="379"/>
      <c r="N75" s="379"/>
      <c r="O75" s="15"/>
    </row>
    <row r="76" spans="1:18" s="2" customFormat="1" x14ac:dyDescent="0.25">
      <c r="A76" s="379"/>
      <c r="B76" s="379"/>
      <c r="C76" s="981" t="s">
        <v>55</v>
      </c>
      <c r="D76" s="982"/>
      <c r="E76" s="982"/>
      <c r="F76" s="982"/>
      <c r="G76" s="982"/>
      <c r="H76" s="982"/>
      <c r="I76" s="379"/>
      <c r="J76" s="981" t="s">
        <v>12</v>
      </c>
      <c r="K76" s="983"/>
      <c r="L76" s="983"/>
      <c r="M76" s="983"/>
      <c r="N76" s="983"/>
      <c r="O76" s="14"/>
    </row>
    <row r="77" spans="1:18" s="2" customFormat="1" ht="13.8" thickBot="1" x14ac:dyDescent="0.3">
      <c r="A77" s="381" t="s">
        <v>11</v>
      </c>
      <c r="B77" s="382" t="s">
        <v>5</v>
      </c>
      <c r="C77" s="383" t="s">
        <v>2</v>
      </c>
      <c r="D77" s="389">
        <v>1</v>
      </c>
      <c r="E77" s="389">
        <v>2</v>
      </c>
      <c r="F77" s="389">
        <v>3</v>
      </c>
      <c r="G77" s="390">
        <v>4</v>
      </c>
      <c r="H77" s="390">
        <v>5</v>
      </c>
      <c r="I77" s="397"/>
      <c r="J77" s="392">
        <v>1</v>
      </c>
      <c r="K77" s="383">
        <v>2</v>
      </c>
      <c r="L77" s="383">
        <v>3</v>
      </c>
      <c r="M77" s="393">
        <v>4</v>
      </c>
      <c r="N77" s="394">
        <v>5</v>
      </c>
      <c r="O77" s="14"/>
    </row>
    <row r="78" spans="1:18" ht="13.8" thickBot="1" x14ac:dyDescent="0.3">
      <c r="A78" s="395"/>
      <c r="B78" s="395">
        <v>2007</v>
      </c>
      <c r="C78" s="395">
        <v>350</v>
      </c>
      <c r="D78" s="395">
        <v>300</v>
      </c>
      <c r="E78" s="395">
        <v>400</v>
      </c>
      <c r="F78" s="395">
        <v>300</v>
      </c>
      <c r="G78" s="395"/>
      <c r="H78" s="395"/>
      <c r="I78" s="380"/>
      <c r="J78" s="376">
        <f t="shared" ref="J78:N79" si="15">IF(D78="","",IF(D78="&lt; 10","",IF(D78="&lt;10","",IF(D78="&lt; 100","",IF(D78="&lt;100","",LOG(D78))))))</f>
        <v>2.4771212547196626</v>
      </c>
      <c r="K78" s="376">
        <f t="shared" si="15"/>
        <v>2.6020599913279625</v>
      </c>
      <c r="L78" s="376">
        <f t="shared" si="15"/>
        <v>2.4771212547196626</v>
      </c>
      <c r="M78" s="376" t="str">
        <f t="shared" si="15"/>
        <v/>
      </c>
      <c r="N78" s="376" t="str">
        <f t="shared" si="15"/>
        <v/>
      </c>
      <c r="P78" s="173">
        <f>IF(COUNT(J78:N78)&lt;2,"",(MAX(J78:N78)-MIN(J78:N78))^2/2)</f>
        <v>7.8048439526390697E-3</v>
      </c>
      <c r="Q78" s="189">
        <f>IF(COUNT(J78:N78)&lt;2,"",VAR(J78:N78))</f>
        <v>5.2032293017593798E-3</v>
      </c>
      <c r="R78" s="4">
        <f>IF(Q78="",0,COUNT(J78:O78))</f>
        <v>3</v>
      </c>
    </row>
    <row r="79" spans="1:18" x14ac:dyDescent="0.25">
      <c r="A79" s="395"/>
      <c r="B79" s="395">
        <v>2008</v>
      </c>
      <c r="C79" s="395">
        <v>1700</v>
      </c>
      <c r="D79" s="395">
        <v>1900</v>
      </c>
      <c r="E79" s="395">
        <v>1800</v>
      </c>
      <c r="F79" s="395"/>
      <c r="G79" s="395"/>
      <c r="H79" s="395"/>
      <c r="I79" s="380"/>
      <c r="J79" s="376">
        <f t="shared" si="15"/>
        <v>3.2787536009528289</v>
      </c>
      <c r="K79" s="376">
        <f t="shared" si="15"/>
        <v>3.255272505103306</v>
      </c>
      <c r="L79" s="376" t="str">
        <f t="shared" si="15"/>
        <v/>
      </c>
      <c r="M79" s="376" t="str">
        <f t="shared" si="15"/>
        <v/>
      </c>
      <c r="N79" s="376" t="str">
        <f t="shared" si="15"/>
        <v/>
      </c>
      <c r="P79" s="173">
        <f>IF(COUNT(J79:N79)&lt;2,"",(MAX(J79:N79)-MIN(J79:N79))^2/2)</f>
        <v>2.7568093114723954E-4</v>
      </c>
      <c r="Q79" s="189">
        <f>IF(COUNT(J79:N79)&lt;2,"",VAR(J79:N79))</f>
        <v>2.7568093114723954E-4</v>
      </c>
      <c r="R79" s="4">
        <f>IF(Q79="",0,COUNT(J79:O79))</f>
        <v>2</v>
      </c>
    </row>
    <row r="82" spans="1:18" s="2" customFormat="1" ht="14.4" customHeight="1" x14ac:dyDescent="0.25">
      <c r="A82" s="5" t="s">
        <v>24</v>
      </c>
      <c r="B82" s="5"/>
      <c r="C82" s="940" t="s">
        <v>88</v>
      </c>
      <c r="D82" s="940"/>
      <c r="E82" s="940"/>
      <c r="F82" s="940"/>
      <c r="G82" s="940"/>
      <c r="H82" s="940"/>
      <c r="I82" s="6"/>
      <c r="O82" s="14"/>
    </row>
    <row r="83" spans="1:18" s="4" customFormat="1" ht="14.4" customHeight="1" x14ac:dyDescent="0.25">
      <c r="A83" s="11"/>
      <c r="B83" s="11"/>
      <c r="C83" s="12"/>
      <c r="D83" s="12"/>
      <c r="E83" s="12"/>
      <c r="F83" s="12"/>
      <c r="G83" s="12"/>
      <c r="H83" s="12"/>
      <c r="I83" s="11"/>
      <c r="O83" s="15"/>
    </row>
    <row r="84" spans="1:18" s="4" customFormat="1" ht="14.4" customHeight="1" x14ac:dyDescent="0.25">
      <c r="A84" s="4" t="s">
        <v>1</v>
      </c>
      <c r="B84" s="451"/>
      <c r="C84" s="12"/>
      <c r="D84" s="12"/>
      <c r="E84" s="12"/>
      <c r="F84" s="12"/>
      <c r="G84" s="12"/>
      <c r="H84" s="12"/>
      <c r="I84" s="11"/>
      <c r="O84" s="15"/>
    </row>
    <row r="85" spans="1:18" s="2" customFormat="1" x14ac:dyDescent="0.25">
      <c r="A85" s="4"/>
      <c r="B85" s="4"/>
      <c r="C85" s="905" t="s">
        <v>55</v>
      </c>
      <c r="D85" s="906"/>
      <c r="E85" s="906"/>
      <c r="F85" s="906"/>
      <c r="G85" s="906"/>
      <c r="H85" s="906"/>
      <c r="I85" s="4"/>
      <c r="J85" s="905" t="s">
        <v>12</v>
      </c>
      <c r="K85" s="907"/>
      <c r="L85" s="907"/>
      <c r="M85" s="907"/>
      <c r="N85" s="907"/>
      <c r="O85" s="14"/>
    </row>
    <row r="86" spans="1:18" s="2" customFormat="1" ht="13.8" thickBot="1" x14ac:dyDescent="0.3">
      <c r="A86" s="212" t="s">
        <v>11</v>
      </c>
      <c r="B86" s="213" t="s">
        <v>5</v>
      </c>
      <c r="C86" s="30" t="s">
        <v>2</v>
      </c>
      <c r="D86" s="217">
        <v>1</v>
      </c>
      <c r="E86" s="217">
        <v>2</v>
      </c>
      <c r="F86" s="217">
        <v>3</v>
      </c>
      <c r="G86" s="218">
        <v>4</v>
      </c>
      <c r="H86" s="218">
        <v>5</v>
      </c>
      <c r="I86" s="219"/>
      <c r="J86" s="29">
        <v>1</v>
      </c>
      <c r="K86" s="30">
        <v>2</v>
      </c>
      <c r="L86" s="30">
        <v>3</v>
      </c>
      <c r="M86" s="31">
        <v>4</v>
      </c>
      <c r="N86" s="32">
        <v>5</v>
      </c>
      <c r="O86" s="14"/>
    </row>
    <row r="87" spans="1:18" x14ac:dyDescent="0.25">
      <c r="A87" s="221"/>
      <c r="B87" s="453">
        <v>2008</v>
      </c>
      <c r="C87" s="453"/>
      <c r="D87" s="265">
        <v>2500</v>
      </c>
      <c r="E87" s="265">
        <v>2500</v>
      </c>
      <c r="F87" s="265"/>
      <c r="G87" s="265"/>
      <c r="H87" s="265"/>
      <c r="I87" s="265"/>
      <c r="J87" s="33">
        <f t="shared" ref="J87:O87" si="16">IF(D87="","",IF(D87="&lt; 10","",IF(D87="&lt;10","",IF(D87="&lt; 100","",IF(D87="&lt;100","",LOG(D87))))))</f>
        <v>3.3979400086720375</v>
      </c>
      <c r="K87" s="33">
        <f t="shared" si="16"/>
        <v>3.3979400086720375</v>
      </c>
      <c r="L87" s="33" t="str">
        <f t="shared" si="16"/>
        <v/>
      </c>
      <c r="M87" s="33" t="str">
        <f t="shared" si="16"/>
        <v/>
      </c>
      <c r="N87" s="33" t="str">
        <f t="shared" si="16"/>
        <v/>
      </c>
      <c r="O87" s="33" t="str">
        <f t="shared" si="16"/>
        <v/>
      </c>
      <c r="P87" s="173">
        <f>IF(COUNT(J87:O87)&lt;2,"",(MAX(J87:O87)-MIN(J87:O87))^2/2)</f>
        <v>0</v>
      </c>
      <c r="Q87" s="189">
        <f>IF(COUNT(J87:O87)&lt;2,"",VAR(J87:O87))</f>
        <v>0</v>
      </c>
      <c r="R87" s="4">
        <f>IF(Q87="",0,COUNT(J87:O87))</f>
        <v>2</v>
      </c>
    </row>
    <row r="88" spans="1:18" s="4" customFormat="1" ht="14.4" customHeight="1" x14ac:dyDescent="0.25">
      <c r="A88" s="11"/>
      <c r="B88" s="11"/>
      <c r="C88" s="12"/>
      <c r="D88" s="12"/>
      <c r="E88" s="12"/>
      <c r="F88" s="12"/>
      <c r="G88" s="12"/>
      <c r="H88" s="12"/>
      <c r="I88" s="11"/>
      <c r="O88" s="15"/>
    </row>
    <row r="89" spans="1:18" s="4" customFormat="1" ht="14.4" customHeight="1" x14ac:dyDescent="0.25">
      <c r="A89" s="11"/>
      <c r="B89" s="11"/>
      <c r="C89" s="12"/>
      <c r="D89" s="12"/>
      <c r="E89" s="12"/>
      <c r="F89" s="12"/>
      <c r="G89" s="12"/>
      <c r="H89" s="12"/>
      <c r="I89" s="11"/>
      <c r="O89" s="15"/>
    </row>
    <row r="90" spans="1:18" s="4" customFormat="1" ht="14.4" customHeight="1" x14ac:dyDescent="0.25">
      <c r="A90" s="379" t="s">
        <v>1</v>
      </c>
      <c r="B90" s="401" t="s">
        <v>74</v>
      </c>
      <c r="C90" s="351"/>
      <c r="D90" s="351"/>
      <c r="E90" s="351"/>
      <c r="F90" s="351"/>
      <c r="G90" s="351"/>
      <c r="H90" s="351"/>
      <c r="I90" s="299"/>
      <c r="J90" s="379"/>
      <c r="K90" s="379"/>
      <c r="L90" s="379"/>
      <c r="M90" s="379"/>
      <c r="N90" s="379"/>
      <c r="O90" s="15"/>
    </row>
    <row r="91" spans="1:18" s="2" customFormat="1" x14ac:dyDescent="0.25">
      <c r="A91" s="379"/>
      <c r="B91" s="379"/>
      <c r="C91" s="981" t="s">
        <v>55</v>
      </c>
      <c r="D91" s="982"/>
      <c r="E91" s="982"/>
      <c r="F91" s="982"/>
      <c r="G91" s="982"/>
      <c r="H91" s="982"/>
      <c r="I91" s="379"/>
      <c r="J91" s="981" t="s">
        <v>12</v>
      </c>
      <c r="K91" s="983"/>
      <c r="L91" s="983"/>
      <c r="M91" s="983"/>
      <c r="N91" s="983"/>
      <c r="O91" s="14"/>
    </row>
    <row r="92" spans="1:18" s="2" customFormat="1" ht="13.8" thickBot="1" x14ac:dyDescent="0.3">
      <c r="A92" s="381" t="s">
        <v>11</v>
      </c>
      <c r="B92" s="382" t="s">
        <v>5</v>
      </c>
      <c r="C92" s="383" t="s">
        <v>2</v>
      </c>
      <c r="D92" s="389">
        <v>1</v>
      </c>
      <c r="E92" s="389">
        <v>2</v>
      </c>
      <c r="F92" s="389">
        <v>3</v>
      </c>
      <c r="G92" s="390">
        <v>4</v>
      </c>
      <c r="H92" s="390">
        <v>5</v>
      </c>
      <c r="I92" s="397"/>
      <c r="J92" s="392">
        <v>1</v>
      </c>
      <c r="K92" s="383">
        <v>2</v>
      </c>
      <c r="L92" s="383">
        <v>3</v>
      </c>
      <c r="M92" s="393">
        <v>4</v>
      </c>
      <c r="N92" s="394">
        <v>5</v>
      </c>
      <c r="O92" s="14"/>
    </row>
    <row r="93" spans="1:18" x14ac:dyDescent="0.25">
      <c r="A93" s="395"/>
      <c r="B93" s="402">
        <v>2008</v>
      </c>
      <c r="C93" s="402">
        <v>1700</v>
      </c>
      <c r="D93" s="403">
        <v>1200</v>
      </c>
      <c r="E93" s="403">
        <v>1300</v>
      </c>
      <c r="F93" s="403">
        <v>1200</v>
      </c>
      <c r="G93" s="403">
        <v>1300</v>
      </c>
      <c r="H93" s="395"/>
      <c r="I93" s="380"/>
      <c r="J93" s="376">
        <f>IF(D93="","",IF(D93="&lt; 10","",IF(D93="&lt;10","",IF(D93="&lt; 100","",IF(D93="&lt;100","",LOG(D93))))))</f>
        <v>3.0791812460476247</v>
      </c>
      <c r="K93" s="376">
        <f>IF(E93="","",IF(E93="&lt; 10","",IF(E93="&lt;10","",IF(E93="&lt; 100","",IF(E93="&lt;100","",LOG(E93))))))</f>
        <v>3.1139433523068369</v>
      </c>
      <c r="L93" s="376">
        <f>IF(F93="","",IF(F93="&lt; 10","",IF(F93="&lt;10","",IF(F93="&lt; 100","",IF(F93="&lt;100","",LOG(F93))))))</f>
        <v>3.0791812460476247</v>
      </c>
      <c r="M93" s="376">
        <f>IF(G93="","",IF(G93="&lt; 10","",IF(G93="&lt;10","",IF(G93="&lt; 100","",IF(G93="&lt;100","",LOG(G93))))))</f>
        <v>3.1139433523068369</v>
      </c>
      <c r="N93" s="376" t="str">
        <f>IF(H93="","",IF(H93="&lt; 10","",IF(H93="&lt;10","",IF(H93="&lt; 100","",IF(H93="&lt;100","",LOG(H93))))))</f>
        <v/>
      </c>
      <c r="P93" s="173">
        <f>IF(COUNT(J93:N93)&lt;2,"",(MAX(J93:N93)-MIN(J93:N93))^2/2)</f>
        <v>6.0420201578838273E-4</v>
      </c>
      <c r="Q93" s="189">
        <f>IF(COUNT(J93:N93)&lt;2,"",VAR(J93:N93))</f>
        <v>4.0280134385892175E-4</v>
      </c>
      <c r="R93" s="4">
        <f>IF(Q93="",0,COUNT(J93:O93))</f>
        <v>4</v>
      </c>
    </row>
    <row r="96" spans="1:18" s="2" customFormat="1" ht="14.4" customHeight="1" x14ac:dyDescent="0.25">
      <c r="A96" s="5" t="s">
        <v>24</v>
      </c>
      <c r="B96" s="5"/>
      <c r="C96" s="940" t="s">
        <v>85</v>
      </c>
      <c r="D96" s="940"/>
      <c r="E96" s="940"/>
      <c r="F96" s="940"/>
      <c r="G96" s="940"/>
      <c r="H96" s="940"/>
      <c r="I96" s="6"/>
      <c r="O96" s="14"/>
    </row>
    <row r="97" spans="1:18" s="4" customFormat="1" ht="14.4" customHeight="1" x14ac:dyDescent="0.25">
      <c r="A97" s="11"/>
      <c r="B97" s="11"/>
      <c r="C97" s="12"/>
      <c r="D97" s="12"/>
      <c r="E97" s="12"/>
      <c r="F97" s="12"/>
      <c r="G97" s="12"/>
      <c r="H97" s="12"/>
      <c r="I97" s="11"/>
      <c r="O97" s="15"/>
    </row>
    <row r="98" spans="1:18" s="4" customFormat="1" ht="14.4" customHeight="1" x14ac:dyDescent="0.25">
      <c r="A98" s="4" t="s">
        <v>1</v>
      </c>
      <c r="B98" s="211"/>
      <c r="C98" s="12"/>
      <c r="D98" s="12"/>
      <c r="E98" s="12"/>
      <c r="F98" s="12"/>
      <c r="G98" s="12"/>
      <c r="H98" s="12"/>
      <c r="I98" s="11"/>
      <c r="O98" s="15"/>
    </row>
    <row r="99" spans="1:18" s="2" customFormat="1" x14ac:dyDescent="0.25">
      <c r="A99" s="4"/>
      <c r="B99" s="4"/>
      <c r="C99" s="905" t="s">
        <v>55</v>
      </c>
      <c r="D99" s="906"/>
      <c r="E99" s="906"/>
      <c r="F99" s="906"/>
      <c r="G99" s="906"/>
      <c r="H99" s="906"/>
      <c r="I99" s="4"/>
      <c r="J99" s="905" t="s">
        <v>12</v>
      </c>
      <c r="K99" s="907"/>
      <c r="L99" s="907"/>
      <c r="M99" s="907"/>
      <c r="N99" s="907"/>
      <c r="O99" s="14"/>
    </row>
    <row r="100" spans="1:18" s="2" customFormat="1" ht="13.8" thickBot="1" x14ac:dyDescent="0.3">
      <c r="A100" s="212" t="s">
        <v>11</v>
      </c>
      <c r="B100" s="213" t="s">
        <v>5</v>
      </c>
      <c r="C100" s="30" t="s">
        <v>2</v>
      </c>
      <c r="D100" s="217">
        <v>1</v>
      </c>
      <c r="E100" s="217">
        <v>2</v>
      </c>
      <c r="F100" s="217">
        <v>3</v>
      </c>
      <c r="G100" s="218">
        <v>4</v>
      </c>
      <c r="H100" s="218">
        <v>5</v>
      </c>
      <c r="I100" s="219"/>
      <c r="J100" s="29">
        <v>1</v>
      </c>
      <c r="K100" s="30">
        <v>2</v>
      </c>
      <c r="L100" s="30">
        <v>3</v>
      </c>
      <c r="M100" s="31">
        <v>4</v>
      </c>
      <c r="N100" s="32">
        <v>5</v>
      </c>
      <c r="O100" s="14"/>
    </row>
    <row r="101" spans="1:18" x14ac:dyDescent="0.25">
      <c r="A101" s="221"/>
      <c r="B101" s="452">
        <v>2008</v>
      </c>
      <c r="C101" s="452"/>
      <c r="D101" s="295">
        <v>5000</v>
      </c>
      <c r="E101" s="295">
        <v>5000</v>
      </c>
      <c r="F101" s="295">
        <v>4900</v>
      </c>
      <c r="G101" s="295">
        <v>5500</v>
      </c>
      <c r="H101" s="295">
        <v>5700</v>
      </c>
      <c r="I101" s="295">
        <v>5200</v>
      </c>
      <c r="J101" s="362">
        <f t="shared" ref="J101:O101" si="17">IF(D101="","",IF(D101="&lt; 10","",IF(D101="&lt;10","",IF(D101="&lt; 100","",IF(D101="&lt;100","",LOG(D101))))))</f>
        <v>3.6989700043360187</v>
      </c>
      <c r="K101" s="33">
        <f t="shared" si="17"/>
        <v>3.6989700043360187</v>
      </c>
      <c r="L101" s="33">
        <f t="shared" si="17"/>
        <v>3.6901960800285138</v>
      </c>
      <c r="M101" s="33">
        <f t="shared" si="17"/>
        <v>3.7403626894942437</v>
      </c>
      <c r="N101" s="33">
        <f t="shared" si="17"/>
        <v>3.7558748556724915</v>
      </c>
      <c r="O101" s="33">
        <f t="shared" si="17"/>
        <v>3.716003343634799</v>
      </c>
      <c r="P101" s="173">
        <f>IF(COUNT(J101:O101)&lt;2,"",(MAX(J101:O101)-MIN(J101:O101))^2/2)</f>
        <v>2.1568507850459736E-3</v>
      </c>
      <c r="Q101" s="189">
        <f>IF(COUNT(J101:O101)&lt;2,"",VAR(J101:O101))</f>
        <v>6.8524711346490495E-4</v>
      </c>
      <c r="R101" s="4">
        <f>IF(Q101="",0,COUNT(J101:O101))</f>
        <v>6</v>
      </c>
    </row>
    <row r="111" spans="1:18" ht="55.8" x14ac:dyDescent="0.25">
      <c r="A111" s="242"/>
      <c r="B111" s="181" t="s">
        <v>110</v>
      </c>
      <c r="C111" s="181" t="s">
        <v>103</v>
      </c>
      <c r="D111" s="182" t="s">
        <v>94</v>
      </c>
      <c r="E111" s="186" t="s">
        <v>104</v>
      </c>
      <c r="H111" s="229" t="s">
        <v>112</v>
      </c>
      <c r="I111" s="295" t="s">
        <v>111</v>
      </c>
      <c r="R111" t="s">
        <v>107</v>
      </c>
    </row>
    <row r="112" spans="1:18" x14ac:dyDescent="0.25">
      <c r="A112" s="280"/>
      <c r="B112" s="280"/>
      <c r="C112" s="280"/>
      <c r="D112" s="179"/>
      <c r="E112" s="410"/>
      <c r="H112" s="229">
        <v>6500</v>
      </c>
      <c r="I112" s="292">
        <f>VAR(J8:N10,J21:N23)</f>
        <v>2.7692054711563666E-2</v>
      </c>
      <c r="J112" s="192"/>
      <c r="O112" t="s">
        <v>91</v>
      </c>
      <c r="P112" s="227">
        <f>SUM(P8:P94)</f>
        <v>0.31357077880145157</v>
      </c>
      <c r="Q112" s="227">
        <f>SUM(Q8:Q94)</f>
        <v>0.12347450295061752</v>
      </c>
      <c r="R112" s="286">
        <f>SUM(R8:R94)</f>
        <v>123</v>
      </c>
    </row>
    <row r="113" spans="1:18" ht="19.2" x14ac:dyDescent="0.35">
      <c r="A113" s="175" t="s">
        <v>6</v>
      </c>
      <c r="B113" s="176">
        <f>P114</f>
        <v>9.8990337091785688E-2</v>
      </c>
      <c r="C113" s="176">
        <f>I125</f>
        <v>0.11023143093416958</v>
      </c>
      <c r="D113" s="179"/>
      <c r="E113" s="188">
        <f>Q114</f>
        <v>6.2117455012313548E-2</v>
      </c>
      <c r="H113" s="229">
        <v>630</v>
      </c>
      <c r="I113" s="292">
        <f>VAR(J11:N11,J43:N43)</f>
        <v>2.1392503824747333E-2</v>
      </c>
      <c r="J113" s="192"/>
      <c r="O113" t="s">
        <v>11</v>
      </c>
      <c r="P113" s="286">
        <f>COUNT(P8:P94)</f>
        <v>32</v>
      </c>
      <c r="Q113" s="282"/>
      <c r="R113" s="192"/>
    </row>
    <row r="114" spans="1:18" ht="19.2" x14ac:dyDescent="0.35">
      <c r="A114" s="175" t="s">
        <v>93</v>
      </c>
      <c r="B114" s="178">
        <f>P113</f>
        <v>32</v>
      </c>
      <c r="C114" s="178"/>
      <c r="D114" s="179"/>
      <c r="E114" s="277">
        <f>P113</f>
        <v>32</v>
      </c>
      <c r="H114" s="229">
        <v>950</v>
      </c>
      <c r="I114" s="292">
        <f>VAR(J12:N13,J24:N24,J44:N45)</f>
        <v>1.684704953494346E-2</v>
      </c>
      <c r="J114" s="192"/>
      <c r="O114" s="1" t="s">
        <v>100</v>
      </c>
      <c r="P114" s="268">
        <f>(P112/P113)^0.5</f>
        <v>9.8990337091785688E-2</v>
      </c>
      <c r="Q114" s="269">
        <f>(Q112/P113)^0.5</f>
        <v>6.2117455012313548E-2</v>
      </c>
    </row>
    <row r="115" spans="1:18" ht="19.2" x14ac:dyDescent="0.35">
      <c r="A115" s="175" t="s">
        <v>89</v>
      </c>
      <c r="B115" s="176">
        <f>B113*2*2^0.5</f>
        <v>0.27998695451817557</v>
      </c>
      <c r="C115" s="176">
        <f>C113*2*2^0.5</f>
        <v>0.31178156925379152</v>
      </c>
      <c r="D115" s="180" t="s">
        <v>95</v>
      </c>
      <c r="E115" s="188">
        <f>E113*2*2^0.5</f>
        <v>0.17569469467702883</v>
      </c>
      <c r="H115" s="229">
        <v>3000</v>
      </c>
      <c r="I115" s="295">
        <f>VAR(J36:N37,J58:N58)</f>
        <v>1.6231692042600672E-2</v>
      </c>
      <c r="J115" s="192"/>
      <c r="O115" s="1" t="s">
        <v>101</v>
      </c>
      <c r="P115" s="270">
        <f>P114*2</f>
        <v>0.19798067418357138</v>
      </c>
      <c r="Q115" s="269">
        <f>Q114*2</f>
        <v>0.1242349100246271</v>
      </c>
    </row>
    <row r="116" spans="1:18" ht="19.2" x14ac:dyDescent="0.35">
      <c r="A116" s="175" t="s">
        <v>90</v>
      </c>
      <c r="B116" s="176">
        <f>B113*2</f>
        <v>0.19798067418357138</v>
      </c>
      <c r="C116" s="176">
        <f>C113*2</f>
        <v>0.22046286186833916</v>
      </c>
      <c r="D116" s="179"/>
      <c r="E116" s="188">
        <f>E113*2</f>
        <v>0.1242349100246271</v>
      </c>
      <c r="H116" s="421">
        <v>2744</v>
      </c>
      <c r="I116" s="292">
        <f>VAR(J38:N39,J59:N59)</f>
        <v>5.1774108328235778E-3</v>
      </c>
      <c r="J116" s="192"/>
    </row>
    <row r="117" spans="1:18" x14ac:dyDescent="0.25">
      <c r="H117" s="19">
        <v>3180</v>
      </c>
      <c r="I117" s="295">
        <f>VAR(J40:N40,J60:N60)</f>
        <v>8.8288610489515307E-3</v>
      </c>
    </row>
    <row r="118" spans="1:18" x14ac:dyDescent="0.25">
      <c r="H118" s="229">
        <v>515</v>
      </c>
      <c r="I118" s="295">
        <f>Q55</f>
        <v>5.8273628463534448E-3</v>
      </c>
    </row>
    <row r="119" spans="1:18" ht="18.600000000000001" x14ac:dyDescent="0.3">
      <c r="B119" s="177" t="s">
        <v>92</v>
      </c>
      <c r="C119" s="174"/>
      <c r="D119" s="174"/>
      <c r="E119" s="174"/>
      <c r="H119" s="422">
        <v>260</v>
      </c>
      <c r="I119" s="295">
        <f>Q56</f>
        <v>2.343787018368567E-2</v>
      </c>
    </row>
    <row r="120" spans="1:18" x14ac:dyDescent="0.25">
      <c r="H120" s="229">
        <v>5025</v>
      </c>
      <c r="I120" s="295">
        <f>Q67</f>
        <v>3.2073291215332922E-3</v>
      </c>
    </row>
    <row r="121" spans="1:18" x14ac:dyDescent="0.25">
      <c r="H121" s="229">
        <v>3300</v>
      </c>
      <c r="I121" s="295">
        <f>Q68</f>
        <v>5.0610374534907241E-3</v>
      </c>
    </row>
    <row r="122" spans="1:18" x14ac:dyDescent="0.25">
      <c r="H122" s="229">
        <v>282</v>
      </c>
      <c r="I122" s="295">
        <f>Q69</f>
        <v>3.4423618422913358E-3</v>
      </c>
    </row>
    <row r="123" spans="1:18" x14ac:dyDescent="0.25">
      <c r="H123" s="229">
        <v>350</v>
      </c>
      <c r="I123" s="295">
        <f>VAR(J70:N70,J78:N78)</f>
        <v>7.7422968721559291E-3</v>
      </c>
    </row>
    <row r="124" spans="1:18" x14ac:dyDescent="0.25">
      <c r="H124" s="229" t="s">
        <v>95</v>
      </c>
      <c r="I124" s="295">
        <f>VAR(J14:L14,J25:L25,J46:M47,J62:L62,J87:K87,J101:O101)</f>
        <v>1.3074758440189165E-2</v>
      </c>
    </row>
    <row r="125" spans="1:18" x14ac:dyDescent="0.25">
      <c r="I125" s="411">
        <f>AVERAGE(I112:I124)^0.5</f>
        <v>0.11023143093416958</v>
      </c>
    </row>
  </sheetData>
  <mergeCells count="40">
    <mergeCell ref="J34:N34"/>
    <mergeCell ref="A1:C1"/>
    <mergeCell ref="D1:N1"/>
    <mergeCell ref="C19:H19"/>
    <mergeCell ref="B21:B23"/>
    <mergeCell ref="C21:C23"/>
    <mergeCell ref="B2:E2"/>
    <mergeCell ref="C3:H3"/>
    <mergeCell ref="C6:H6"/>
    <mergeCell ref="A15:A16"/>
    <mergeCell ref="J6:N6"/>
    <mergeCell ref="C8:C10"/>
    <mergeCell ref="C12:C13"/>
    <mergeCell ref="B15:B16"/>
    <mergeCell ref="C15:C16"/>
    <mergeCell ref="C31:H31"/>
    <mergeCell ref="C34:H34"/>
    <mergeCell ref="C73:H73"/>
    <mergeCell ref="C76:H76"/>
    <mergeCell ref="C53:H53"/>
    <mergeCell ref="C65:H65"/>
    <mergeCell ref="C56:C57"/>
    <mergeCell ref="C50:H50"/>
    <mergeCell ref="C41:C42"/>
    <mergeCell ref="C44:C45"/>
    <mergeCell ref="C36:C37"/>
    <mergeCell ref="C38:C39"/>
    <mergeCell ref="C46:C47"/>
    <mergeCell ref="B46:B47"/>
    <mergeCell ref="C96:H96"/>
    <mergeCell ref="C99:H99"/>
    <mergeCell ref="J99:N99"/>
    <mergeCell ref="C91:H91"/>
    <mergeCell ref="J91:N91"/>
    <mergeCell ref="C85:H85"/>
    <mergeCell ref="J85:N85"/>
    <mergeCell ref="J53:N53"/>
    <mergeCell ref="J65:N65"/>
    <mergeCell ref="J76:N76"/>
    <mergeCell ref="C82:H82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6"/>
  <sheetViews>
    <sheetView topLeftCell="BH1" zoomScale="80" workbookViewId="0">
      <selection activeCell="BV1" sqref="BV1"/>
    </sheetView>
  </sheetViews>
  <sheetFormatPr defaultRowHeight="13.2" x14ac:dyDescent="0.25"/>
  <cols>
    <col min="1" max="1" width="7.6640625" style="106" customWidth="1"/>
    <col min="2" max="2" width="9.88671875" style="106" customWidth="1"/>
    <col min="3" max="3" width="9.6640625" style="106" customWidth="1"/>
    <col min="4" max="4" width="9.88671875" style="106" customWidth="1"/>
    <col min="5" max="6" width="9.6640625" style="106" customWidth="1"/>
    <col min="7" max="9" width="8.88671875" style="106"/>
    <col min="10" max="10" width="6.6640625" style="106" customWidth="1"/>
    <col min="11" max="11" width="6.88671875" style="106" customWidth="1"/>
    <col min="12" max="12" width="7.33203125" style="106" customWidth="1"/>
    <col min="13" max="13" width="7.109375" style="106" customWidth="1"/>
    <col min="14" max="14" width="7.6640625" style="106" customWidth="1"/>
    <col min="15" max="15" width="10.109375" style="107" bestFit="1" customWidth="1"/>
    <col min="16" max="16384" width="8.88671875" style="106"/>
  </cols>
  <sheetData>
    <row r="1" spans="1:14" s="134" customFormat="1" ht="12" customHeight="1" x14ac:dyDescent="0.25">
      <c r="M1" s="1014"/>
      <c r="N1" s="1015"/>
    </row>
    <row r="2" spans="1:14" s="134" customFormat="1" x14ac:dyDescent="0.25"/>
    <row r="3" spans="1:14" s="134" customFormat="1" x14ac:dyDescent="0.25"/>
    <row r="4" spans="1:14" s="134" customFormat="1" x14ac:dyDescent="0.25"/>
    <row r="5" spans="1:14" s="134" customFormat="1" ht="25.2" customHeight="1" x14ac:dyDescent="0.25">
      <c r="A5" s="130"/>
    </row>
    <row r="6" spans="1:14" s="134" customFormat="1" ht="30" customHeight="1" x14ac:dyDescent="0.25">
      <c r="A6" s="135"/>
    </row>
    <row r="7" spans="1:14" ht="17.399999999999999" x14ac:dyDescent="0.3">
      <c r="A7" s="1003" t="s">
        <v>8</v>
      </c>
      <c r="B7" s="1003"/>
      <c r="C7" s="1003"/>
      <c r="D7" s="1010" t="str">
        <f>IF(enterobatteri!D1:N1="","",enterobatteri!D1:N1)</f>
        <v>PRT.PSSAL.004 (ISO 21528-2: 2004 Enterobatteri in piastra)</v>
      </c>
      <c r="E7" s="1011"/>
      <c r="F7" s="1011"/>
      <c r="G7" s="1011"/>
      <c r="H7" s="1011"/>
      <c r="I7" s="1011"/>
      <c r="J7" s="1011"/>
      <c r="K7" s="1011"/>
      <c r="L7" s="1011"/>
      <c r="M7" s="1011"/>
      <c r="N7" s="1011"/>
    </row>
    <row r="8" spans="1:14" x14ac:dyDescent="0.25">
      <c r="A8" s="110" t="s">
        <v>0</v>
      </c>
      <c r="B8" s="1005" t="str">
        <f>IF(enterobatteri!B2:E2="","",enterobatteri!B2:E2)</f>
        <v>24,01,08</v>
      </c>
      <c r="C8" s="1006"/>
      <c r="D8" s="1006"/>
      <c r="E8" s="1006"/>
      <c r="F8" s="111"/>
      <c r="G8" s="111"/>
      <c r="H8" s="111"/>
      <c r="I8" s="111"/>
      <c r="J8" s="111"/>
      <c r="K8" s="111"/>
      <c r="L8" s="111"/>
      <c r="M8" s="111"/>
      <c r="N8" s="111"/>
    </row>
    <row r="9" spans="1:14" ht="14.4" customHeight="1" x14ac:dyDescent="0.25">
      <c r="A9" s="112" t="s">
        <v>24</v>
      </c>
      <c r="B9" s="112"/>
      <c r="C9" s="113" t="str">
        <f>IF(enterobatteri!C3:H3="","",enterobatteri!C3:H3)</f>
        <v>FMSAL</v>
      </c>
      <c r="D9" s="113"/>
      <c r="E9" s="113"/>
      <c r="F9" s="113"/>
      <c r="G9" s="113"/>
      <c r="H9" s="113"/>
      <c r="I9" s="112"/>
    </row>
    <row r="10" spans="1:14" ht="14.4" customHeight="1" x14ac:dyDescent="0.25">
      <c r="A10" s="112"/>
      <c r="B10" s="112"/>
      <c r="C10" s="113"/>
      <c r="D10" s="113"/>
      <c r="E10" s="113"/>
      <c r="F10" s="113"/>
      <c r="G10" s="113"/>
      <c r="H10" s="113"/>
      <c r="I10" s="112"/>
    </row>
    <row r="11" spans="1:14" ht="14.4" customHeight="1" x14ac:dyDescent="0.25">
      <c r="A11" s="106" t="s">
        <v>1</v>
      </c>
      <c r="B11" s="114"/>
      <c r="C11" s="113"/>
      <c r="D11" s="113"/>
      <c r="E11" s="113"/>
      <c r="F11" s="113"/>
      <c r="G11" s="113"/>
      <c r="H11" s="113"/>
      <c r="I11" s="112"/>
    </row>
    <row r="12" spans="1:14" x14ac:dyDescent="0.25">
      <c r="C12" s="1004" t="s">
        <v>55</v>
      </c>
      <c r="D12" s="1012"/>
      <c r="E12" s="1012"/>
      <c r="F12" s="1012"/>
      <c r="G12" s="1012"/>
      <c r="H12" s="1012"/>
      <c r="J12" s="1004" t="s">
        <v>12</v>
      </c>
      <c r="K12" s="1007"/>
      <c r="L12" s="1007"/>
      <c r="M12" s="1007"/>
      <c r="N12" s="1007"/>
    </row>
    <row r="13" spans="1:14" ht="24.6" thickBot="1" x14ac:dyDescent="0.3">
      <c r="A13" s="115" t="s">
        <v>11</v>
      </c>
      <c r="B13" s="116" t="s">
        <v>5</v>
      </c>
      <c r="C13" s="117" t="s">
        <v>2</v>
      </c>
      <c r="D13" s="118">
        <v>1</v>
      </c>
      <c r="E13" s="118">
        <v>2</v>
      </c>
      <c r="F13" s="118">
        <v>3</v>
      </c>
      <c r="G13" s="119">
        <v>4</v>
      </c>
      <c r="H13" s="119">
        <v>5</v>
      </c>
      <c r="I13" s="120"/>
      <c r="J13" s="121">
        <v>1</v>
      </c>
      <c r="K13" s="117">
        <v>2</v>
      </c>
      <c r="L13" s="117">
        <v>3</v>
      </c>
      <c r="M13" s="122">
        <v>4</v>
      </c>
      <c r="N13" s="123">
        <v>5</v>
      </c>
    </row>
    <row r="14" spans="1:14" ht="13.8" thickBot="1" x14ac:dyDescent="0.3">
      <c r="A14" s="124">
        <v>1</v>
      </c>
      <c r="B14" s="125">
        <f>IF(enterobatteri!B8="","",enterobatteri!B8)</f>
        <v>2006</v>
      </c>
      <c r="C14" s="125">
        <f>IF(enterobatteri!C8="","",enterobatteri!C8)</f>
        <v>5500</v>
      </c>
      <c r="D14" s="125">
        <f>IF(enterobatteri!D8="","",enterobatteri!D8)</f>
        <v>6100</v>
      </c>
      <c r="E14" s="125" t="str">
        <f>IF(enterobatteri!E8="","",enterobatteri!E8)</f>
        <v/>
      </c>
      <c r="F14" s="125" t="str">
        <f>IF(enterobatteri!F8="","",enterobatteri!F8)</f>
        <v/>
      </c>
      <c r="G14" s="125">
        <f>IF(enterobatteri!G8="","",enterobatteri!G8)</f>
        <v>4800</v>
      </c>
      <c r="H14" s="125" t="str">
        <f>IF(enterobatteri!H8="","",enterobatteri!H8)</f>
        <v/>
      </c>
      <c r="I14" s="126"/>
      <c r="J14" s="127">
        <f>IF(D14="","",LOG(D14))</f>
        <v>3.7853298350107671</v>
      </c>
      <c r="K14" s="127" t="str">
        <f t="shared" ref="K14:K30" si="0">IF(E14="","",LOG(E14))</f>
        <v/>
      </c>
      <c r="L14" s="127" t="str">
        <f t="shared" ref="L14:L30" si="1">IF(F14="","",LOG(F14))</f>
        <v/>
      </c>
      <c r="M14" s="127">
        <f t="shared" ref="M14:M30" si="2">IF(G14="","",LOG(G14))</f>
        <v>3.6812412373755872</v>
      </c>
      <c r="N14" s="127" t="str">
        <f t="shared" ref="N14:N30" si="3">IF(H14="","",LOG(H14))</f>
        <v/>
      </c>
    </row>
    <row r="15" spans="1:14" ht="13.8" thickBot="1" x14ac:dyDescent="0.3">
      <c r="A15" s="128">
        <v>2</v>
      </c>
      <c r="B15" s="125">
        <f>IF(enterobatteri!B9="","",enterobatteri!B9)</f>
        <v>2007</v>
      </c>
      <c r="C15" s="125">
        <f>IF(enterobatteri!C9="","",enterobatteri!C9)</f>
        <v>600</v>
      </c>
      <c r="D15" s="125">
        <f>IF(enterobatteri!D9="","",enterobatteri!D9)</f>
        <v>760</v>
      </c>
      <c r="E15" s="125" t="str">
        <f>IF(enterobatteri!E9="","",enterobatteri!E9)</f>
        <v/>
      </c>
      <c r="F15" s="125" t="str">
        <f>IF(enterobatteri!F9="","",enterobatteri!F9)</f>
        <v/>
      </c>
      <c r="G15" s="125">
        <f>IF(enterobatteri!G9="","",enterobatteri!G9)</f>
        <v>840</v>
      </c>
      <c r="H15" s="125" t="str">
        <f>IF(enterobatteri!H9="","",enterobatteri!H9)</f>
        <v/>
      </c>
      <c r="I15" s="126"/>
      <c r="J15" s="127">
        <f t="shared" ref="J15:J30" si="4">IF(D15="","",LOG(D15))</f>
        <v>2.8808135922807914</v>
      </c>
      <c r="K15" s="127" t="str">
        <f t="shared" si="0"/>
        <v/>
      </c>
      <c r="L15" s="127" t="str">
        <f t="shared" si="1"/>
        <v/>
      </c>
      <c r="M15" s="127">
        <f t="shared" si="2"/>
        <v>2.9242792860618816</v>
      </c>
      <c r="N15" s="127" t="str">
        <f t="shared" si="3"/>
        <v/>
      </c>
    </row>
    <row r="16" spans="1:14" ht="13.8" thickBot="1" x14ac:dyDescent="0.3">
      <c r="A16" s="128">
        <v>3</v>
      </c>
      <c r="B16" s="125" t="str">
        <f>IF(enterobatteri!B10="","",enterobatteri!B10)</f>
        <v/>
      </c>
      <c r="C16" s="125" t="str">
        <f>IF(enterobatteri!C10="","",enterobatteri!C10)</f>
        <v/>
      </c>
      <c r="D16" s="125">
        <f>IF(enterobatteri!D10="","",enterobatteri!D10)</f>
        <v>950</v>
      </c>
      <c r="E16" s="125" t="str">
        <f>IF(enterobatteri!E10="","",enterobatteri!E10)</f>
        <v/>
      </c>
      <c r="F16" s="125" t="str">
        <f>IF(enterobatteri!F10="","",enterobatteri!F10)</f>
        <v/>
      </c>
      <c r="G16" s="125">
        <f>IF(enterobatteri!G10="","",enterobatteri!G10)</f>
        <v>990</v>
      </c>
      <c r="H16" s="125" t="str">
        <f>IF(enterobatteri!H10="","",enterobatteri!H10)</f>
        <v/>
      </c>
      <c r="I16" s="126"/>
      <c r="J16" s="127">
        <f t="shared" si="4"/>
        <v>2.9777236052888476</v>
      </c>
      <c r="K16" s="127" t="str">
        <f t="shared" si="0"/>
        <v/>
      </c>
      <c r="L16" s="127" t="str">
        <f t="shared" si="1"/>
        <v/>
      </c>
      <c r="M16" s="127">
        <f t="shared" si="2"/>
        <v>2.9956351945975501</v>
      </c>
      <c r="N16" s="127" t="str">
        <f t="shared" si="3"/>
        <v/>
      </c>
    </row>
    <row r="17" spans="1:14" ht="13.8" thickBot="1" x14ac:dyDescent="0.3">
      <c r="A17" s="128">
        <v>4</v>
      </c>
      <c r="B17" s="125">
        <f>IF(enterobatteri!B11="","",enterobatteri!B11)</f>
        <v>2007</v>
      </c>
      <c r="C17" s="125">
        <f>IF(enterobatteri!C11="","",enterobatteri!C11)</f>
        <v>970</v>
      </c>
      <c r="D17" s="125">
        <f>IF(enterobatteri!D11="","",enterobatteri!D11)</f>
        <v>1600</v>
      </c>
      <c r="E17" s="125" t="str">
        <f>IF(enterobatteri!E11="","",enterobatteri!E11)</f>
        <v/>
      </c>
      <c r="F17" s="125" t="str">
        <f>IF(enterobatteri!F11="","",enterobatteri!F11)</f>
        <v/>
      </c>
      <c r="G17" s="125">
        <f>IF(enterobatteri!G11="","",enterobatteri!G11)</f>
        <v>1200</v>
      </c>
      <c r="H17" s="125">
        <f>IF(enterobatteri!H11="","",enterobatteri!H11)</f>
        <v>1700</v>
      </c>
      <c r="I17" s="126"/>
      <c r="J17" s="127">
        <f t="shared" si="4"/>
        <v>3.2041199826559246</v>
      </c>
      <c r="K17" s="127" t="str">
        <f t="shared" si="0"/>
        <v/>
      </c>
      <c r="L17" s="127" t="str">
        <f t="shared" si="1"/>
        <v/>
      </c>
      <c r="M17" s="127">
        <f t="shared" si="2"/>
        <v>3.0791812460476247</v>
      </c>
      <c r="N17" s="127">
        <f t="shared" si="3"/>
        <v>3.2304489213782741</v>
      </c>
    </row>
    <row r="18" spans="1:14" ht="13.8" thickBot="1" x14ac:dyDescent="0.3">
      <c r="A18" s="128">
        <v>5</v>
      </c>
      <c r="B18" s="125" t="str">
        <f>IF(enterobatteri!B12="","",enterobatteri!B12)</f>
        <v/>
      </c>
      <c r="C18" s="125" t="str">
        <f>IF(enterobatteri!C12="","",enterobatteri!C12)</f>
        <v/>
      </c>
      <c r="D18" s="125" t="str">
        <f>IF(enterobatteri!D12="","",enterobatteri!D12)</f>
        <v/>
      </c>
      <c r="E18" s="125" t="str">
        <f>IF(enterobatteri!E12="","",enterobatteri!E12)</f>
        <v/>
      </c>
      <c r="F18" s="125" t="str">
        <f>IF(enterobatteri!F12="","",enterobatteri!F12)</f>
        <v/>
      </c>
      <c r="G18" s="125" t="str">
        <f>IF(enterobatteri!G12="","",enterobatteri!G12)</f>
        <v/>
      </c>
      <c r="H18" s="125">
        <f>IF(enterobatteri!H12="","",enterobatteri!H12)</f>
        <v>1800</v>
      </c>
      <c r="I18" s="126"/>
      <c r="J18" s="127" t="str">
        <f t="shared" si="4"/>
        <v/>
      </c>
      <c r="K18" s="127" t="str">
        <f t="shared" si="0"/>
        <v/>
      </c>
      <c r="L18" s="127" t="str">
        <f t="shared" si="1"/>
        <v/>
      </c>
      <c r="M18" s="127" t="str">
        <f t="shared" si="2"/>
        <v/>
      </c>
      <c r="N18" s="127">
        <f t="shared" si="3"/>
        <v>3.255272505103306</v>
      </c>
    </row>
    <row r="19" spans="1:14" ht="13.8" thickBot="1" x14ac:dyDescent="0.3">
      <c r="A19" s="128">
        <v>6</v>
      </c>
      <c r="B19" s="125">
        <f>IF(enterobatteri!B13="","",enterobatteri!B13)</f>
        <v>2008</v>
      </c>
      <c r="C19" s="125">
        <f>IF(enterobatteri!C13="","",enterobatteri!C13)</f>
        <v>1560</v>
      </c>
      <c r="D19" s="125">
        <f>IF(enterobatteri!D13="","",enterobatteri!D13)</f>
        <v>2300</v>
      </c>
      <c r="E19" s="125">
        <f>IF(enterobatteri!E13="","",enterobatteri!E13)</f>
        <v>2600</v>
      </c>
      <c r="F19" s="125" t="str">
        <f>IF(enterobatteri!F13="","",enterobatteri!F13)</f>
        <v/>
      </c>
      <c r="G19" s="125" t="str">
        <f>IF(enterobatteri!G13="","",enterobatteri!G13)</f>
        <v/>
      </c>
      <c r="H19" s="125">
        <f>IF(enterobatteri!H13="","",enterobatteri!H13)</f>
        <v>2400</v>
      </c>
      <c r="I19" s="126"/>
      <c r="J19" s="127">
        <f t="shared" si="4"/>
        <v>3.3617278360175931</v>
      </c>
      <c r="K19" s="127">
        <f t="shared" si="0"/>
        <v>3.4149733479708178</v>
      </c>
      <c r="L19" s="127" t="str">
        <f t="shared" si="1"/>
        <v/>
      </c>
      <c r="M19" s="127" t="str">
        <f t="shared" si="2"/>
        <v/>
      </c>
      <c r="N19" s="127">
        <f t="shared" si="3"/>
        <v>3.3802112417116059</v>
      </c>
    </row>
    <row r="20" spans="1:14" ht="13.8" thickBot="1" x14ac:dyDescent="0.3">
      <c r="A20" s="128">
        <v>7</v>
      </c>
      <c r="B20" s="125" t="str">
        <f>IF(enterobatteri!B14="","",enterobatteri!B14)</f>
        <v/>
      </c>
      <c r="C20" s="125" t="str">
        <f>IF(enterobatteri!C14="","",enterobatteri!C14)</f>
        <v/>
      </c>
      <c r="D20" s="125" t="str">
        <f>IF(enterobatteri!D14="","",enterobatteri!D14)</f>
        <v/>
      </c>
      <c r="E20" s="125">
        <f>IF(enterobatteri!E14="","",enterobatteri!E14)</f>
        <v>1900</v>
      </c>
      <c r="F20" s="125" t="str">
        <f>IF(enterobatteri!F14="","",enterobatteri!F14)</f>
        <v/>
      </c>
      <c r="G20" s="125" t="str">
        <f>IF(enterobatteri!G14="","",enterobatteri!G14)</f>
        <v/>
      </c>
      <c r="H20" s="125" t="str">
        <f>IF(enterobatteri!H14="","",enterobatteri!H14)</f>
        <v/>
      </c>
      <c r="I20" s="126"/>
      <c r="J20" s="127" t="str">
        <f t="shared" si="4"/>
        <v/>
      </c>
      <c r="K20" s="127">
        <f t="shared" si="0"/>
        <v>3.2787536009528289</v>
      </c>
      <c r="L20" s="127" t="str">
        <f t="shared" si="1"/>
        <v/>
      </c>
      <c r="M20" s="127" t="str">
        <f t="shared" si="2"/>
        <v/>
      </c>
      <c r="N20" s="127" t="str">
        <f t="shared" si="3"/>
        <v/>
      </c>
    </row>
    <row r="21" spans="1:14" ht="13.8" thickBot="1" x14ac:dyDescent="0.3">
      <c r="A21" s="128">
        <v>8</v>
      </c>
      <c r="B21" s="125">
        <f>IF(enterobatteri!B15="","",enterobatteri!B15)</f>
        <v>2008</v>
      </c>
      <c r="C21" s="125" t="str">
        <f>IF(enterobatteri!C15="","",enterobatteri!C15)</f>
        <v/>
      </c>
      <c r="D21" s="125">
        <f>IF(enterobatteri!D15="","",enterobatteri!D15)</f>
        <v>3900</v>
      </c>
      <c r="E21" s="125" t="str">
        <f>IF(enterobatteri!E15="","",enterobatteri!E15)</f>
        <v/>
      </c>
      <c r="F21" s="125">
        <f>IF(enterobatteri!F15="","",enterobatteri!F15)</f>
        <v>3400</v>
      </c>
      <c r="G21" s="125" t="str">
        <f>IF(enterobatteri!G15="","",enterobatteri!G15)</f>
        <v/>
      </c>
      <c r="H21" s="125" t="str">
        <f>IF(enterobatteri!H15="","",enterobatteri!H15)</f>
        <v/>
      </c>
      <c r="I21" s="126"/>
      <c r="J21" s="127">
        <f t="shared" si="4"/>
        <v>3.5910646070264991</v>
      </c>
      <c r="K21" s="127" t="str">
        <f t="shared" si="0"/>
        <v/>
      </c>
      <c r="L21" s="127">
        <f t="shared" si="1"/>
        <v>3.5314789170422549</v>
      </c>
      <c r="M21" s="127" t="str">
        <f t="shared" si="2"/>
        <v/>
      </c>
      <c r="N21" s="127" t="str">
        <f t="shared" si="3"/>
        <v/>
      </c>
    </row>
    <row r="22" spans="1:14" ht="13.8" thickBot="1" x14ac:dyDescent="0.3">
      <c r="A22" s="128">
        <v>9</v>
      </c>
      <c r="B22" s="125" t="e">
        <f>IF(enterobatteri!#REF!="","",enterobatteri!#REF!)</f>
        <v>#REF!</v>
      </c>
      <c r="C22" s="125" t="e">
        <f>IF(enterobatteri!#REF!="","",enterobatteri!#REF!)</f>
        <v>#REF!</v>
      </c>
      <c r="D22" s="125" t="e">
        <f>IF(enterobatteri!#REF!="","",enterobatteri!#REF!)</f>
        <v>#REF!</v>
      </c>
      <c r="E22" s="125" t="e">
        <f>IF(enterobatteri!#REF!="","",enterobatteri!#REF!)</f>
        <v>#REF!</v>
      </c>
      <c r="F22" s="125" t="e">
        <f>IF(enterobatteri!#REF!="","",enterobatteri!#REF!)</f>
        <v>#REF!</v>
      </c>
      <c r="G22" s="125" t="e">
        <f>IF(enterobatteri!#REF!="","",enterobatteri!#REF!)</f>
        <v>#REF!</v>
      </c>
      <c r="H22" s="125" t="e">
        <f>IF(enterobatteri!#REF!="","",enterobatteri!#REF!)</f>
        <v>#REF!</v>
      </c>
      <c r="I22" s="126"/>
      <c r="J22" s="127" t="e">
        <f t="shared" si="4"/>
        <v>#REF!</v>
      </c>
      <c r="K22" s="127" t="e">
        <f t="shared" si="0"/>
        <v>#REF!</v>
      </c>
      <c r="L22" s="127" t="e">
        <f t="shared" si="1"/>
        <v>#REF!</v>
      </c>
      <c r="M22" s="127" t="e">
        <f t="shared" si="2"/>
        <v>#REF!</v>
      </c>
      <c r="N22" s="127" t="e">
        <f t="shared" si="3"/>
        <v>#REF!</v>
      </c>
    </row>
    <row r="23" spans="1:14" ht="13.8" thickBot="1" x14ac:dyDescent="0.3">
      <c r="A23" s="128">
        <v>10</v>
      </c>
      <c r="B23" s="125" t="e">
        <f>IF(enterobatteri!#REF!="","",enterobatteri!#REF!)</f>
        <v>#REF!</v>
      </c>
      <c r="C23" s="125" t="e">
        <f>IF(enterobatteri!#REF!="","",enterobatteri!#REF!)</f>
        <v>#REF!</v>
      </c>
      <c r="D23" s="125" t="e">
        <f>IF(enterobatteri!#REF!="","",enterobatteri!#REF!)</f>
        <v>#REF!</v>
      </c>
      <c r="E23" s="125" t="e">
        <f>IF(enterobatteri!#REF!="","",enterobatteri!#REF!)</f>
        <v>#REF!</v>
      </c>
      <c r="F23" s="125" t="e">
        <f>IF(enterobatteri!#REF!="","",enterobatteri!#REF!)</f>
        <v>#REF!</v>
      </c>
      <c r="G23" s="125" t="e">
        <f>IF(enterobatteri!#REF!="","",enterobatteri!#REF!)</f>
        <v>#REF!</v>
      </c>
      <c r="H23" s="125" t="e">
        <f>IF(enterobatteri!#REF!="","",enterobatteri!#REF!)</f>
        <v>#REF!</v>
      </c>
      <c r="I23" s="126"/>
      <c r="J23" s="127" t="e">
        <f t="shared" si="4"/>
        <v>#REF!</v>
      </c>
      <c r="K23" s="127" t="e">
        <f t="shared" si="0"/>
        <v>#REF!</v>
      </c>
      <c r="L23" s="127" t="e">
        <f t="shared" si="1"/>
        <v>#REF!</v>
      </c>
      <c r="M23" s="127" t="e">
        <f t="shared" si="2"/>
        <v>#REF!</v>
      </c>
      <c r="N23" s="127" t="e">
        <f t="shared" si="3"/>
        <v>#REF!</v>
      </c>
    </row>
    <row r="24" spans="1:14" ht="13.8" thickBot="1" x14ac:dyDescent="0.3">
      <c r="A24" s="128">
        <v>11</v>
      </c>
      <c r="B24" s="125" t="e">
        <f>IF(enterobatteri!#REF!="","",enterobatteri!#REF!)</f>
        <v>#REF!</v>
      </c>
      <c r="C24" s="125" t="e">
        <f>IF(enterobatteri!#REF!="","",enterobatteri!#REF!)</f>
        <v>#REF!</v>
      </c>
      <c r="D24" s="125" t="e">
        <f>IF(enterobatteri!#REF!="","",enterobatteri!#REF!)</f>
        <v>#REF!</v>
      </c>
      <c r="E24" s="125" t="e">
        <f>IF(enterobatteri!#REF!="","",enterobatteri!#REF!)</f>
        <v>#REF!</v>
      </c>
      <c r="F24" s="125" t="e">
        <f>IF(enterobatteri!#REF!="","",enterobatteri!#REF!)</f>
        <v>#REF!</v>
      </c>
      <c r="G24" s="125" t="e">
        <f>IF(enterobatteri!#REF!="","",enterobatteri!#REF!)</f>
        <v>#REF!</v>
      </c>
      <c r="H24" s="125" t="e">
        <f>IF(enterobatteri!#REF!="","",enterobatteri!#REF!)</f>
        <v>#REF!</v>
      </c>
      <c r="I24" s="126"/>
      <c r="J24" s="127" t="e">
        <f t="shared" si="4"/>
        <v>#REF!</v>
      </c>
      <c r="K24" s="127" t="e">
        <f t="shared" si="0"/>
        <v>#REF!</v>
      </c>
      <c r="L24" s="127" t="e">
        <f t="shared" si="1"/>
        <v>#REF!</v>
      </c>
      <c r="M24" s="127" t="e">
        <f t="shared" si="2"/>
        <v>#REF!</v>
      </c>
      <c r="N24" s="127" t="e">
        <f t="shared" si="3"/>
        <v>#REF!</v>
      </c>
    </row>
    <row r="25" spans="1:14" ht="13.8" thickBot="1" x14ac:dyDescent="0.3">
      <c r="A25" s="128">
        <v>12</v>
      </c>
      <c r="B25" s="125" t="e">
        <f>IF(enterobatteri!#REF!="","",enterobatteri!#REF!)</f>
        <v>#REF!</v>
      </c>
      <c r="C25" s="125" t="e">
        <f>IF(enterobatteri!#REF!="","",enterobatteri!#REF!)</f>
        <v>#REF!</v>
      </c>
      <c r="D25" s="125" t="e">
        <f>IF(enterobatteri!#REF!="","",enterobatteri!#REF!)</f>
        <v>#REF!</v>
      </c>
      <c r="E25" s="125" t="e">
        <f>IF(enterobatteri!#REF!="","",enterobatteri!#REF!)</f>
        <v>#REF!</v>
      </c>
      <c r="F25" s="125" t="e">
        <f>IF(enterobatteri!#REF!="","",enterobatteri!#REF!)</f>
        <v>#REF!</v>
      </c>
      <c r="G25" s="125" t="e">
        <f>IF(enterobatteri!#REF!="","",enterobatteri!#REF!)</f>
        <v>#REF!</v>
      </c>
      <c r="H25" s="125" t="e">
        <f>IF(enterobatteri!#REF!="","",enterobatteri!#REF!)</f>
        <v>#REF!</v>
      </c>
      <c r="I25" s="126"/>
      <c r="J25" s="127" t="e">
        <f t="shared" si="4"/>
        <v>#REF!</v>
      </c>
      <c r="K25" s="127" t="e">
        <f t="shared" si="0"/>
        <v>#REF!</v>
      </c>
      <c r="L25" s="127" t="e">
        <f t="shared" si="1"/>
        <v>#REF!</v>
      </c>
      <c r="M25" s="127" t="e">
        <f t="shared" si="2"/>
        <v>#REF!</v>
      </c>
      <c r="N25" s="127" t="e">
        <f t="shared" si="3"/>
        <v>#REF!</v>
      </c>
    </row>
    <row r="26" spans="1:14" ht="13.8" thickBot="1" x14ac:dyDescent="0.3">
      <c r="A26" s="128">
        <v>13</v>
      </c>
      <c r="B26" s="125" t="e">
        <f>IF(enterobatteri!#REF!="","",enterobatteri!#REF!)</f>
        <v>#REF!</v>
      </c>
      <c r="C26" s="125" t="e">
        <f>IF(enterobatteri!#REF!="","",enterobatteri!#REF!)</f>
        <v>#REF!</v>
      </c>
      <c r="D26" s="125" t="e">
        <f>IF(enterobatteri!#REF!="","",enterobatteri!#REF!)</f>
        <v>#REF!</v>
      </c>
      <c r="E26" s="125" t="e">
        <f>IF(enterobatteri!#REF!="","",enterobatteri!#REF!)</f>
        <v>#REF!</v>
      </c>
      <c r="F26" s="125" t="e">
        <f>IF(enterobatteri!#REF!="","",enterobatteri!#REF!)</f>
        <v>#REF!</v>
      </c>
      <c r="G26" s="125" t="e">
        <f>IF(enterobatteri!#REF!="","",enterobatteri!#REF!)</f>
        <v>#REF!</v>
      </c>
      <c r="H26" s="125" t="e">
        <f>IF(enterobatteri!#REF!="","",enterobatteri!#REF!)</f>
        <v>#REF!</v>
      </c>
      <c r="I26" s="126"/>
      <c r="J26" s="127" t="e">
        <f t="shared" si="4"/>
        <v>#REF!</v>
      </c>
      <c r="K26" s="127" t="e">
        <f t="shared" si="0"/>
        <v>#REF!</v>
      </c>
      <c r="L26" s="127" t="e">
        <f t="shared" si="1"/>
        <v>#REF!</v>
      </c>
      <c r="M26" s="127" t="e">
        <f t="shared" si="2"/>
        <v>#REF!</v>
      </c>
      <c r="N26" s="127" t="e">
        <f t="shared" si="3"/>
        <v>#REF!</v>
      </c>
    </row>
    <row r="27" spans="1:14" ht="13.8" thickBot="1" x14ac:dyDescent="0.3">
      <c r="A27" s="128">
        <v>14</v>
      </c>
      <c r="B27" s="125" t="e">
        <f>IF(#REF!="","",#REF!)</f>
        <v>#REF!</v>
      </c>
      <c r="C27" s="125" t="e">
        <f>IF(#REF!="","",#REF!)</f>
        <v>#REF!</v>
      </c>
      <c r="D27" s="125" t="e">
        <f>IF(#REF!="","",#REF!)</f>
        <v>#REF!</v>
      </c>
      <c r="E27" s="125" t="e">
        <f>IF(#REF!="","",#REF!)</f>
        <v>#REF!</v>
      </c>
      <c r="F27" s="125" t="e">
        <f>IF(#REF!="","",#REF!)</f>
        <v>#REF!</v>
      </c>
      <c r="G27" s="125" t="e">
        <f>IF(#REF!="","",#REF!)</f>
        <v>#REF!</v>
      </c>
      <c r="H27" s="125" t="e">
        <f>IF(#REF!="","",#REF!)</f>
        <v>#REF!</v>
      </c>
      <c r="I27" s="126"/>
      <c r="J27" s="127" t="e">
        <f t="shared" si="4"/>
        <v>#REF!</v>
      </c>
      <c r="K27" s="127" t="e">
        <f t="shared" si="0"/>
        <v>#REF!</v>
      </c>
      <c r="L27" s="127" t="e">
        <f t="shared" si="1"/>
        <v>#REF!</v>
      </c>
      <c r="M27" s="127" t="e">
        <f t="shared" si="2"/>
        <v>#REF!</v>
      </c>
      <c r="N27" s="127" t="e">
        <f t="shared" si="3"/>
        <v>#REF!</v>
      </c>
    </row>
    <row r="28" spans="1:14" ht="13.8" thickBot="1" x14ac:dyDescent="0.3">
      <c r="A28" s="128">
        <v>15</v>
      </c>
      <c r="B28" s="125" t="e">
        <f>IF(#REF!="","",#REF!)</f>
        <v>#REF!</v>
      </c>
      <c r="C28" s="125" t="e">
        <f>IF(#REF!="","",#REF!)</f>
        <v>#REF!</v>
      </c>
      <c r="D28" s="125" t="e">
        <f>IF(#REF!="","",#REF!)</f>
        <v>#REF!</v>
      </c>
      <c r="E28" s="125" t="e">
        <f>IF(#REF!="","",#REF!)</f>
        <v>#REF!</v>
      </c>
      <c r="F28" s="125" t="e">
        <f>IF(#REF!="","",#REF!)</f>
        <v>#REF!</v>
      </c>
      <c r="G28" s="125" t="e">
        <f>IF(#REF!="","",#REF!)</f>
        <v>#REF!</v>
      </c>
      <c r="H28" s="125" t="e">
        <f>IF(#REF!="","",#REF!)</f>
        <v>#REF!</v>
      </c>
      <c r="I28" s="126"/>
      <c r="J28" s="127" t="e">
        <f t="shared" si="4"/>
        <v>#REF!</v>
      </c>
      <c r="K28" s="127" t="e">
        <f t="shared" si="0"/>
        <v>#REF!</v>
      </c>
      <c r="L28" s="127" t="e">
        <f t="shared" si="1"/>
        <v>#REF!</v>
      </c>
      <c r="M28" s="127" t="e">
        <f t="shared" si="2"/>
        <v>#REF!</v>
      </c>
      <c r="N28" s="127" t="e">
        <f t="shared" si="3"/>
        <v>#REF!</v>
      </c>
    </row>
    <row r="29" spans="1:14" ht="13.8" thickBot="1" x14ac:dyDescent="0.3">
      <c r="A29" s="128">
        <v>16</v>
      </c>
      <c r="B29" s="125" t="e">
        <f>IF(#REF!="","",#REF!)</f>
        <v>#REF!</v>
      </c>
      <c r="C29" s="125" t="e">
        <f>IF(#REF!="","",#REF!)</f>
        <v>#REF!</v>
      </c>
      <c r="D29" s="125" t="e">
        <f>IF(#REF!="","",#REF!)</f>
        <v>#REF!</v>
      </c>
      <c r="E29" s="125" t="e">
        <f>IF(#REF!="","",#REF!)</f>
        <v>#REF!</v>
      </c>
      <c r="F29" s="125" t="e">
        <f>IF(#REF!="","",#REF!)</f>
        <v>#REF!</v>
      </c>
      <c r="G29" s="125" t="e">
        <f>IF(#REF!="","",#REF!)</f>
        <v>#REF!</v>
      </c>
      <c r="H29" s="125" t="e">
        <f>IF(#REF!="","",#REF!)</f>
        <v>#REF!</v>
      </c>
      <c r="I29" s="126"/>
      <c r="J29" s="127" t="e">
        <f t="shared" si="4"/>
        <v>#REF!</v>
      </c>
      <c r="K29" s="127" t="e">
        <f t="shared" si="0"/>
        <v>#REF!</v>
      </c>
      <c r="L29" s="127" t="e">
        <f t="shared" si="1"/>
        <v>#REF!</v>
      </c>
      <c r="M29" s="127" t="e">
        <f t="shared" si="2"/>
        <v>#REF!</v>
      </c>
      <c r="N29" s="127" t="e">
        <f t="shared" si="3"/>
        <v>#REF!</v>
      </c>
    </row>
    <row r="30" spans="1:14" x14ac:dyDescent="0.25">
      <c r="A30" s="128">
        <v>17</v>
      </c>
      <c r="B30" s="125" t="e">
        <f>IF(#REF!="","",#REF!)</f>
        <v>#REF!</v>
      </c>
      <c r="C30" s="125" t="e">
        <f>IF(#REF!="","",#REF!)</f>
        <v>#REF!</v>
      </c>
      <c r="D30" s="125" t="e">
        <f>IF(#REF!="","",#REF!)</f>
        <v>#REF!</v>
      </c>
      <c r="E30" s="125" t="e">
        <f>IF(#REF!="","",#REF!)</f>
        <v>#REF!</v>
      </c>
      <c r="F30" s="125" t="e">
        <f>IF(#REF!="","",#REF!)</f>
        <v>#REF!</v>
      </c>
      <c r="G30" s="125" t="e">
        <f>IF(#REF!="","",#REF!)</f>
        <v>#REF!</v>
      </c>
      <c r="H30" s="125" t="e">
        <f>IF(#REF!="","",#REF!)</f>
        <v>#REF!</v>
      </c>
      <c r="I30" s="126"/>
      <c r="J30" s="127" t="e">
        <f t="shared" si="4"/>
        <v>#REF!</v>
      </c>
      <c r="K30" s="127" t="e">
        <f t="shared" si="0"/>
        <v>#REF!</v>
      </c>
      <c r="L30" s="127" t="e">
        <f t="shared" si="1"/>
        <v>#REF!</v>
      </c>
      <c r="M30" s="127" t="e">
        <f t="shared" si="2"/>
        <v>#REF!</v>
      </c>
      <c r="N30" s="127" t="e">
        <f t="shared" si="3"/>
        <v>#REF!</v>
      </c>
    </row>
    <row r="31" spans="1:14" x14ac:dyDescent="0.25">
      <c r="B31" s="114"/>
      <c r="C31" s="114"/>
      <c r="D31" s="114"/>
      <c r="E31" s="114"/>
      <c r="F31" s="114"/>
      <c r="G31" s="114"/>
      <c r="H31" s="114"/>
    </row>
    <row r="33" spans="1:15" x14ac:dyDescent="0.25">
      <c r="M33" s="1008"/>
      <c r="N33" s="1009"/>
      <c r="O33" s="129"/>
    </row>
    <row r="37" spans="1:15" ht="25.2" customHeight="1" x14ac:dyDescent="0.25">
      <c r="A37" s="108"/>
      <c r="B37" s="130"/>
    </row>
    <row r="38" spans="1:15" ht="30" customHeight="1" x14ac:dyDescent="0.25">
      <c r="A38" s="109"/>
    </row>
    <row r="39" spans="1:15" ht="17.399999999999999" x14ac:dyDescent="0.3">
      <c r="A39" s="1003" t="s">
        <v>8</v>
      </c>
      <c r="B39" s="1003"/>
      <c r="C39" s="1003"/>
      <c r="D39" s="1010" t="str">
        <f>IF('numerazione listeria'!D1:N1="","",'numerazione listeria'!D1:N1)</f>
        <v>PRT.FMSAL.006 ( UNI EN ISO 11290-2: 2005 L.mon. in piastra)</v>
      </c>
      <c r="E39" s="1011"/>
      <c r="F39" s="1011"/>
      <c r="G39" s="1011"/>
      <c r="H39" s="1011"/>
      <c r="I39" s="1011"/>
      <c r="J39" s="1011"/>
      <c r="K39" s="1011"/>
      <c r="L39" s="1011"/>
      <c r="M39" s="1011"/>
      <c r="N39" s="1011"/>
    </row>
    <row r="40" spans="1:15" x14ac:dyDescent="0.25">
      <c r="A40" s="110" t="s">
        <v>0</v>
      </c>
      <c r="B40" s="1005" t="str">
        <f>IF('numerazione listeria'!B2:E2="","",'numerazione listeria'!B2:E2)</f>
        <v>24,01,08</v>
      </c>
      <c r="C40" s="1006"/>
      <c r="D40" s="1006"/>
      <c r="E40" s="1006"/>
      <c r="F40" s="111"/>
      <c r="G40" s="111"/>
      <c r="H40" s="111"/>
      <c r="I40" s="111"/>
      <c r="J40" s="111"/>
      <c r="K40" s="111"/>
      <c r="L40" s="111"/>
      <c r="M40" s="111"/>
      <c r="N40" s="111"/>
    </row>
    <row r="41" spans="1:15" ht="15.6" x14ac:dyDescent="0.25">
      <c r="A41" s="112" t="s">
        <v>24</v>
      </c>
      <c r="B41" s="112"/>
      <c r="C41" s="1013" t="str">
        <f>IF('numerazione listeria'!C3:H3="","",'numerazione listeria'!C3:H3)</f>
        <v>FMSAL</v>
      </c>
      <c r="D41" s="1013"/>
      <c r="E41" s="1013"/>
      <c r="F41" s="1013"/>
      <c r="G41" s="1013"/>
      <c r="H41" s="1013"/>
      <c r="I41" s="112"/>
    </row>
    <row r="42" spans="1:15" ht="15.6" x14ac:dyDescent="0.25">
      <c r="A42" s="112"/>
      <c r="B42" s="112"/>
      <c r="C42" s="113"/>
      <c r="D42" s="113"/>
      <c r="E42" s="113"/>
      <c r="F42" s="113"/>
      <c r="G42" s="113"/>
      <c r="H42" s="113"/>
      <c r="I42" s="112"/>
    </row>
    <row r="43" spans="1:15" ht="15.6" x14ac:dyDescent="0.25">
      <c r="A43" s="106" t="s">
        <v>1</v>
      </c>
      <c r="B43" s="114"/>
      <c r="C43" s="113"/>
      <c r="D43" s="113"/>
      <c r="E43" s="113"/>
      <c r="F43" s="113"/>
      <c r="G43" s="113"/>
      <c r="H43" s="113"/>
      <c r="I43" s="112"/>
    </row>
    <row r="44" spans="1:15" x14ac:dyDescent="0.25">
      <c r="C44" s="1004" t="s">
        <v>55</v>
      </c>
      <c r="D44" s="1012"/>
      <c r="E44" s="1012"/>
      <c r="F44" s="1012"/>
      <c r="G44" s="1012"/>
      <c r="H44" s="1012"/>
      <c r="J44" s="1004" t="s">
        <v>12</v>
      </c>
      <c r="K44" s="1007"/>
      <c r="L44" s="1007"/>
      <c r="M44" s="1007"/>
      <c r="N44" s="1007"/>
    </row>
    <row r="45" spans="1:15" ht="24.6" thickBot="1" x14ac:dyDescent="0.3">
      <c r="A45" s="115" t="s">
        <v>11</v>
      </c>
      <c r="B45" s="116" t="s">
        <v>5</v>
      </c>
      <c r="C45" s="117" t="s">
        <v>2</v>
      </c>
      <c r="D45" s="118">
        <v>1</v>
      </c>
      <c r="E45" s="118">
        <v>2</v>
      </c>
      <c r="F45" s="118">
        <v>3</v>
      </c>
      <c r="G45" s="119">
        <v>4</v>
      </c>
      <c r="H45" s="119">
        <v>5</v>
      </c>
      <c r="I45" s="131"/>
      <c r="J45" s="121">
        <v>1</v>
      </c>
      <c r="K45" s="117">
        <v>2</v>
      </c>
      <c r="L45" s="117">
        <v>3</v>
      </c>
      <c r="M45" s="122">
        <v>4</v>
      </c>
      <c r="N45" s="123">
        <v>5</v>
      </c>
    </row>
    <row r="46" spans="1:15" ht="13.8" thickBot="1" x14ac:dyDescent="0.3">
      <c r="A46" s="124">
        <v>1</v>
      </c>
      <c r="B46" s="125">
        <f>IF('numerazione listeria'!B8="","",'numerazione listeria'!B8)</f>
        <v>2007</v>
      </c>
      <c r="C46" s="125" t="str">
        <f>IF('numerazione listeria'!C8="","",'numerazione listeria'!C8)</f>
        <v>&lt; 10</v>
      </c>
      <c r="D46" s="125" t="str">
        <f>IF('numerazione listeria'!D8="","",'numerazione listeria'!D8)</f>
        <v>&lt; 10</v>
      </c>
      <c r="E46" s="125" t="str">
        <f>IF('numerazione listeria'!E8="","",'numerazione listeria'!E8)</f>
        <v/>
      </c>
      <c r="F46" s="125" t="str">
        <f>IF('numerazione listeria'!F8="","",'numerazione listeria'!F8)</f>
        <v/>
      </c>
      <c r="G46" s="125" t="str">
        <f>IF('numerazione listeria'!G8="","",'numerazione listeria'!G8)</f>
        <v>&lt; 10</v>
      </c>
      <c r="H46" s="125" t="str">
        <f>IF('numerazione listeria'!H8="","",'numerazione listeria'!H8)</f>
        <v/>
      </c>
      <c r="I46" s="126"/>
      <c r="J46" s="127" t="e">
        <f t="shared" ref="J46:J62" si="5">IF(D46="","",LOG(D46))</f>
        <v>#VALUE!</v>
      </c>
      <c r="K46" s="127" t="str">
        <f t="shared" ref="K46:K62" si="6">IF(E46="","",LOG(E46))</f>
        <v/>
      </c>
      <c r="L46" s="127" t="str">
        <f t="shared" ref="L46:L62" si="7">IF(F46="","",LOG(F46))</f>
        <v/>
      </c>
      <c r="M46" s="127" t="e">
        <f t="shared" ref="M46:M62" si="8">IF(G46="","",LOG(G46))</f>
        <v>#VALUE!</v>
      </c>
      <c r="N46" s="127" t="str">
        <f t="shared" ref="N46:N62" si="9">IF(H46="","",LOG(H46))</f>
        <v/>
      </c>
    </row>
    <row r="47" spans="1:15" ht="13.8" thickBot="1" x14ac:dyDescent="0.3">
      <c r="A47" s="128">
        <v>2</v>
      </c>
      <c r="B47" s="125">
        <f>IF('numerazione listeria'!B9="","",'numerazione listeria'!B9)</f>
        <v>2008</v>
      </c>
      <c r="C47" s="125">
        <f>IF('numerazione listeria'!C9="","",'numerazione listeria'!C9)</f>
        <v>870</v>
      </c>
      <c r="D47" s="125">
        <f>IF('numerazione listeria'!D9="","",'numerazione listeria'!D9)</f>
        <v>1500</v>
      </c>
      <c r="E47" s="125" t="str">
        <f>IF('numerazione listeria'!E9="","",'numerazione listeria'!E9)</f>
        <v/>
      </c>
      <c r="F47" s="125">
        <f>IF('numerazione listeria'!F9="","",'numerazione listeria'!F9)</f>
        <v>1500</v>
      </c>
      <c r="G47" s="125" t="str">
        <f>IF('numerazione listeria'!G9="","",'numerazione listeria'!G9)</f>
        <v/>
      </c>
      <c r="H47" s="125" t="str">
        <f>IF('numerazione listeria'!H9="","",'numerazione listeria'!H9)</f>
        <v/>
      </c>
      <c r="I47" s="126"/>
      <c r="J47" s="127">
        <f t="shared" si="5"/>
        <v>3.1760912590556813</v>
      </c>
      <c r="K47" s="127" t="str">
        <f t="shared" si="6"/>
        <v/>
      </c>
      <c r="L47" s="127">
        <f t="shared" si="7"/>
        <v>3.1760912590556813</v>
      </c>
      <c r="M47" s="127" t="str">
        <f t="shared" si="8"/>
        <v/>
      </c>
      <c r="N47" s="127" t="str">
        <f t="shared" si="9"/>
        <v/>
      </c>
    </row>
    <row r="48" spans="1:15" ht="13.8" thickBot="1" x14ac:dyDescent="0.3">
      <c r="A48" s="128">
        <v>3</v>
      </c>
      <c r="B48" s="125" t="str">
        <f>IF('numerazione listeria'!B10="","",'numerazione listeria'!B10)</f>
        <v/>
      </c>
      <c r="C48" s="125" t="str">
        <f>IF('numerazione listeria'!C10="","",'numerazione listeria'!C10)</f>
        <v/>
      </c>
      <c r="D48" s="125">
        <f>IF('numerazione listeria'!D10="","",'numerazione listeria'!D10)</f>
        <v>2100</v>
      </c>
      <c r="E48" s="125" t="str">
        <f>IF('numerazione listeria'!E10="","",'numerazione listeria'!E10)</f>
        <v/>
      </c>
      <c r="F48" s="125">
        <f>IF('numerazione listeria'!F10="","",'numerazione listeria'!F10)</f>
        <v>1300</v>
      </c>
      <c r="G48" s="125" t="str">
        <f>IF('numerazione listeria'!G10="","",'numerazione listeria'!G10)</f>
        <v/>
      </c>
      <c r="H48" s="125" t="str">
        <f>IF('numerazione listeria'!H10="","",'numerazione listeria'!H10)</f>
        <v/>
      </c>
      <c r="I48" s="126"/>
      <c r="J48" s="127">
        <f t="shared" si="5"/>
        <v>3.3222192947339191</v>
      </c>
      <c r="K48" s="127" t="str">
        <f t="shared" si="6"/>
        <v/>
      </c>
      <c r="L48" s="127">
        <f t="shared" si="7"/>
        <v>3.1139433523068369</v>
      </c>
      <c r="M48" s="127" t="str">
        <f t="shared" si="8"/>
        <v/>
      </c>
      <c r="N48" s="127" t="str">
        <f t="shared" si="9"/>
        <v/>
      </c>
    </row>
    <row r="49" spans="1:14" ht="13.8" thickBot="1" x14ac:dyDescent="0.3">
      <c r="A49" s="128">
        <v>4</v>
      </c>
      <c r="B49" s="125" t="str">
        <f>IF('numerazione listeria'!B11="","",'numerazione listeria'!B11)</f>
        <v/>
      </c>
      <c r="C49" s="125" t="str">
        <f>IF('numerazione listeria'!C11="","",'numerazione listeria'!C11)</f>
        <v/>
      </c>
      <c r="D49" s="125">
        <f>IF('numerazione listeria'!D11="","",'numerazione listeria'!D11)</f>
        <v>1600</v>
      </c>
      <c r="E49" s="125" t="str">
        <f>IF('numerazione listeria'!E11="","",'numerazione listeria'!E11)</f>
        <v/>
      </c>
      <c r="F49" s="125">
        <f>IF('numerazione listeria'!F11="","",'numerazione listeria'!F11)</f>
        <v>1600</v>
      </c>
      <c r="G49" s="125" t="str">
        <f>IF('numerazione listeria'!G11="","",'numerazione listeria'!G11)</f>
        <v/>
      </c>
      <c r="H49" s="125" t="str">
        <f>IF('numerazione listeria'!H11="","",'numerazione listeria'!H11)</f>
        <v/>
      </c>
      <c r="I49" s="126"/>
      <c r="J49" s="127">
        <f t="shared" si="5"/>
        <v>3.2041199826559246</v>
      </c>
      <c r="K49" s="127" t="str">
        <f t="shared" si="6"/>
        <v/>
      </c>
      <c r="L49" s="127">
        <f t="shared" si="7"/>
        <v>3.2041199826559246</v>
      </c>
      <c r="M49" s="127" t="str">
        <f t="shared" si="8"/>
        <v/>
      </c>
      <c r="N49" s="127" t="str">
        <f t="shared" si="9"/>
        <v/>
      </c>
    </row>
    <row r="50" spans="1:14" ht="13.8" thickBot="1" x14ac:dyDescent="0.3">
      <c r="A50" s="128">
        <v>5</v>
      </c>
      <c r="B50" s="125" t="str">
        <f>IF('numerazione listeria'!B12="","",'numerazione listeria'!B12)</f>
        <v/>
      </c>
      <c r="C50" s="125" t="str">
        <f>IF('numerazione listeria'!C12="","",'numerazione listeria'!C12)</f>
        <v/>
      </c>
      <c r="D50" s="125" t="str">
        <f>IF('numerazione listeria'!D12="","",'numerazione listeria'!D12)</f>
        <v/>
      </c>
      <c r="E50" s="125" t="str">
        <f>IF('numerazione listeria'!E12="","",'numerazione listeria'!E12)</f>
        <v/>
      </c>
      <c r="F50" s="125" t="str">
        <f>IF('numerazione listeria'!F12="","",'numerazione listeria'!F12)</f>
        <v/>
      </c>
      <c r="G50" s="125" t="str">
        <f>IF('numerazione listeria'!G12="","",'numerazione listeria'!G12)</f>
        <v/>
      </c>
      <c r="H50" s="125" t="str">
        <f>IF('numerazione listeria'!H12="","",'numerazione listeria'!H12)</f>
        <v/>
      </c>
      <c r="I50" s="126"/>
      <c r="J50" s="127" t="str">
        <f t="shared" si="5"/>
        <v/>
      </c>
      <c r="K50" s="127" t="str">
        <f t="shared" si="6"/>
        <v/>
      </c>
      <c r="L50" s="127" t="str">
        <f t="shared" si="7"/>
        <v/>
      </c>
      <c r="M50" s="127" t="str">
        <f t="shared" si="8"/>
        <v/>
      </c>
      <c r="N50" s="127" t="str">
        <f t="shared" si="9"/>
        <v/>
      </c>
    </row>
    <row r="51" spans="1:14" ht="13.8" thickBot="1" x14ac:dyDescent="0.3">
      <c r="A51" s="128">
        <v>6</v>
      </c>
      <c r="B51" s="125" t="e">
        <f>IF(#REF!="","",#REF!)</f>
        <v>#REF!</v>
      </c>
      <c r="C51" s="125" t="e">
        <f>IF(#REF!="","",#REF!)</f>
        <v>#REF!</v>
      </c>
      <c r="D51" s="125" t="e">
        <f>IF(#REF!="","",#REF!)</f>
        <v>#REF!</v>
      </c>
      <c r="E51" s="125" t="e">
        <f>IF(#REF!="","",#REF!)</f>
        <v>#REF!</v>
      </c>
      <c r="F51" s="125" t="e">
        <f>IF(#REF!="","",#REF!)</f>
        <v>#REF!</v>
      </c>
      <c r="G51" s="125" t="e">
        <f>IF(#REF!="","",#REF!)</f>
        <v>#REF!</v>
      </c>
      <c r="H51" s="125" t="e">
        <f>IF(#REF!="","",#REF!)</f>
        <v>#REF!</v>
      </c>
      <c r="I51" s="126"/>
      <c r="J51" s="127" t="e">
        <f t="shared" si="5"/>
        <v>#REF!</v>
      </c>
      <c r="K51" s="127" t="e">
        <f t="shared" si="6"/>
        <v>#REF!</v>
      </c>
      <c r="L51" s="127" t="e">
        <f t="shared" si="7"/>
        <v>#REF!</v>
      </c>
      <c r="M51" s="127" t="e">
        <f t="shared" si="8"/>
        <v>#REF!</v>
      </c>
      <c r="N51" s="127" t="e">
        <f t="shared" si="9"/>
        <v>#REF!</v>
      </c>
    </row>
    <row r="52" spans="1:14" ht="13.8" thickBot="1" x14ac:dyDescent="0.3">
      <c r="A52" s="128">
        <v>7</v>
      </c>
      <c r="B52" s="125" t="e">
        <f>IF(#REF!="","",#REF!)</f>
        <v>#REF!</v>
      </c>
      <c r="C52" s="125" t="e">
        <f>IF(#REF!="","",#REF!)</f>
        <v>#REF!</v>
      </c>
      <c r="D52" s="125" t="e">
        <f>IF(#REF!="","",#REF!)</f>
        <v>#REF!</v>
      </c>
      <c r="E52" s="125" t="e">
        <f>IF(#REF!="","",#REF!)</f>
        <v>#REF!</v>
      </c>
      <c r="F52" s="125" t="e">
        <f>IF(#REF!="","",#REF!)</f>
        <v>#REF!</v>
      </c>
      <c r="G52" s="125" t="e">
        <f>IF(#REF!="","",#REF!)</f>
        <v>#REF!</v>
      </c>
      <c r="H52" s="125" t="e">
        <f>IF(#REF!="","",#REF!)</f>
        <v>#REF!</v>
      </c>
      <c r="I52" s="126"/>
      <c r="J52" s="127" t="e">
        <f t="shared" si="5"/>
        <v>#REF!</v>
      </c>
      <c r="K52" s="127" t="e">
        <f t="shared" si="6"/>
        <v>#REF!</v>
      </c>
      <c r="L52" s="127" t="e">
        <f t="shared" si="7"/>
        <v>#REF!</v>
      </c>
      <c r="M52" s="127" t="e">
        <f t="shared" si="8"/>
        <v>#REF!</v>
      </c>
      <c r="N52" s="127" t="e">
        <f t="shared" si="9"/>
        <v>#REF!</v>
      </c>
    </row>
    <row r="53" spans="1:14" ht="13.8" thickBot="1" x14ac:dyDescent="0.3">
      <c r="A53" s="128">
        <v>8</v>
      </c>
      <c r="B53" s="125" t="e">
        <f>IF(#REF!="","",#REF!)</f>
        <v>#REF!</v>
      </c>
      <c r="C53" s="125" t="e">
        <f>IF(#REF!="","",#REF!)</f>
        <v>#REF!</v>
      </c>
      <c r="D53" s="125" t="e">
        <f>IF(#REF!="","",#REF!)</f>
        <v>#REF!</v>
      </c>
      <c r="E53" s="125" t="e">
        <f>IF(#REF!="","",#REF!)</f>
        <v>#REF!</v>
      </c>
      <c r="F53" s="125" t="e">
        <f>IF(#REF!="","",#REF!)</f>
        <v>#REF!</v>
      </c>
      <c r="G53" s="125" t="e">
        <f>IF(#REF!="","",#REF!)</f>
        <v>#REF!</v>
      </c>
      <c r="H53" s="125" t="e">
        <f>IF(#REF!="","",#REF!)</f>
        <v>#REF!</v>
      </c>
      <c r="I53" s="126"/>
      <c r="J53" s="127" t="e">
        <f t="shared" si="5"/>
        <v>#REF!</v>
      </c>
      <c r="K53" s="127" t="e">
        <f t="shared" si="6"/>
        <v>#REF!</v>
      </c>
      <c r="L53" s="127" t="e">
        <f t="shared" si="7"/>
        <v>#REF!</v>
      </c>
      <c r="M53" s="127" t="e">
        <f t="shared" si="8"/>
        <v>#REF!</v>
      </c>
      <c r="N53" s="127" t="e">
        <f t="shared" si="9"/>
        <v>#REF!</v>
      </c>
    </row>
    <row r="54" spans="1:14" ht="13.8" thickBot="1" x14ac:dyDescent="0.3">
      <c r="A54" s="128">
        <v>9</v>
      </c>
      <c r="B54" s="125" t="e">
        <f>IF(#REF!="","",#REF!)</f>
        <v>#REF!</v>
      </c>
      <c r="C54" s="125" t="e">
        <f>IF(#REF!="","",#REF!)</f>
        <v>#REF!</v>
      </c>
      <c r="D54" s="125" t="e">
        <f>IF(#REF!="","",#REF!)</f>
        <v>#REF!</v>
      </c>
      <c r="E54" s="125" t="e">
        <f>IF(#REF!="","",#REF!)</f>
        <v>#REF!</v>
      </c>
      <c r="F54" s="125" t="e">
        <f>IF(#REF!="","",#REF!)</f>
        <v>#REF!</v>
      </c>
      <c r="G54" s="125" t="e">
        <f>IF(#REF!="","",#REF!)</f>
        <v>#REF!</v>
      </c>
      <c r="H54" s="125" t="e">
        <f>IF(#REF!="","",#REF!)</f>
        <v>#REF!</v>
      </c>
      <c r="I54" s="126"/>
      <c r="J54" s="127" t="e">
        <f t="shared" si="5"/>
        <v>#REF!</v>
      </c>
      <c r="K54" s="127" t="e">
        <f t="shared" si="6"/>
        <v>#REF!</v>
      </c>
      <c r="L54" s="127" t="e">
        <f t="shared" si="7"/>
        <v>#REF!</v>
      </c>
      <c r="M54" s="127" t="e">
        <f t="shared" si="8"/>
        <v>#REF!</v>
      </c>
      <c r="N54" s="127" t="e">
        <f t="shared" si="9"/>
        <v>#REF!</v>
      </c>
    </row>
    <row r="55" spans="1:14" ht="13.8" thickBot="1" x14ac:dyDescent="0.3">
      <c r="A55" s="128">
        <v>10</v>
      </c>
      <c r="B55" s="125" t="e">
        <f>IF(#REF!="","",#REF!)</f>
        <v>#REF!</v>
      </c>
      <c r="C55" s="125" t="e">
        <f>IF(#REF!="","",#REF!)</f>
        <v>#REF!</v>
      </c>
      <c r="D55" s="125" t="e">
        <f>IF(#REF!="","",#REF!)</f>
        <v>#REF!</v>
      </c>
      <c r="E55" s="125" t="e">
        <f>IF(#REF!="","",#REF!)</f>
        <v>#REF!</v>
      </c>
      <c r="F55" s="125" t="e">
        <f>IF(#REF!="","",#REF!)</f>
        <v>#REF!</v>
      </c>
      <c r="G55" s="125" t="e">
        <f>IF(#REF!="","",#REF!)</f>
        <v>#REF!</v>
      </c>
      <c r="H55" s="125" t="e">
        <f>IF(#REF!="","",#REF!)</f>
        <v>#REF!</v>
      </c>
      <c r="I55" s="126"/>
      <c r="J55" s="127" t="e">
        <f t="shared" si="5"/>
        <v>#REF!</v>
      </c>
      <c r="K55" s="127" t="e">
        <f t="shared" si="6"/>
        <v>#REF!</v>
      </c>
      <c r="L55" s="127" t="e">
        <f t="shared" si="7"/>
        <v>#REF!</v>
      </c>
      <c r="M55" s="127" t="e">
        <f t="shared" si="8"/>
        <v>#REF!</v>
      </c>
      <c r="N55" s="127" t="e">
        <f t="shared" si="9"/>
        <v>#REF!</v>
      </c>
    </row>
    <row r="56" spans="1:14" ht="13.8" thickBot="1" x14ac:dyDescent="0.3">
      <c r="A56" s="128">
        <v>11</v>
      </c>
      <c r="B56" s="125" t="e">
        <f>IF(#REF!="","",#REF!)</f>
        <v>#REF!</v>
      </c>
      <c r="C56" s="125" t="e">
        <f>IF(#REF!="","",#REF!)</f>
        <v>#REF!</v>
      </c>
      <c r="D56" s="125" t="e">
        <f>IF(#REF!="","",#REF!)</f>
        <v>#REF!</v>
      </c>
      <c r="E56" s="125" t="e">
        <f>IF(#REF!="","",#REF!)</f>
        <v>#REF!</v>
      </c>
      <c r="F56" s="125" t="e">
        <f>IF(#REF!="","",#REF!)</f>
        <v>#REF!</v>
      </c>
      <c r="G56" s="125" t="e">
        <f>IF(#REF!="","",#REF!)</f>
        <v>#REF!</v>
      </c>
      <c r="H56" s="125" t="e">
        <f>IF(#REF!="","",#REF!)</f>
        <v>#REF!</v>
      </c>
      <c r="I56" s="126"/>
      <c r="J56" s="127" t="e">
        <f t="shared" si="5"/>
        <v>#REF!</v>
      </c>
      <c r="K56" s="127" t="e">
        <f t="shared" si="6"/>
        <v>#REF!</v>
      </c>
      <c r="L56" s="127" t="e">
        <f t="shared" si="7"/>
        <v>#REF!</v>
      </c>
      <c r="M56" s="127" t="e">
        <f t="shared" si="8"/>
        <v>#REF!</v>
      </c>
      <c r="N56" s="127" t="e">
        <f t="shared" si="9"/>
        <v>#REF!</v>
      </c>
    </row>
    <row r="57" spans="1:14" ht="13.8" thickBot="1" x14ac:dyDescent="0.3">
      <c r="A57" s="128">
        <v>12</v>
      </c>
      <c r="B57" s="125" t="e">
        <f>IF(#REF!="","",#REF!)</f>
        <v>#REF!</v>
      </c>
      <c r="C57" s="125" t="e">
        <f>IF(#REF!="","",#REF!)</f>
        <v>#REF!</v>
      </c>
      <c r="D57" s="125" t="e">
        <f>IF(#REF!="","",#REF!)</f>
        <v>#REF!</v>
      </c>
      <c r="E57" s="125" t="e">
        <f>IF(#REF!="","",#REF!)</f>
        <v>#REF!</v>
      </c>
      <c r="F57" s="125" t="e">
        <f>IF(#REF!="","",#REF!)</f>
        <v>#REF!</v>
      </c>
      <c r="G57" s="125" t="e">
        <f>IF(#REF!="","",#REF!)</f>
        <v>#REF!</v>
      </c>
      <c r="H57" s="125" t="e">
        <f>IF(#REF!="","",#REF!)</f>
        <v>#REF!</v>
      </c>
      <c r="I57" s="126"/>
      <c r="J57" s="127" t="e">
        <f t="shared" si="5"/>
        <v>#REF!</v>
      </c>
      <c r="K57" s="127" t="e">
        <f t="shared" si="6"/>
        <v>#REF!</v>
      </c>
      <c r="L57" s="127" t="e">
        <f t="shared" si="7"/>
        <v>#REF!</v>
      </c>
      <c r="M57" s="127" t="e">
        <f t="shared" si="8"/>
        <v>#REF!</v>
      </c>
      <c r="N57" s="127" t="e">
        <f t="shared" si="9"/>
        <v>#REF!</v>
      </c>
    </row>
    <row r="58" spans="1:14" ht="13.8" thickBot="1" x14ac:dyDescent="0.3">
      <c r="A58" s="128">
        <v>13</v>
      </c>
      <c r="B58" s="125" t="e">
        <f>IF(#REF!="","",#REF!)</f>
        <v>#REF!</v>
      </c>
      <c r="C58" s="125" t="e">
        <f>IF(#REF!="","",#REF!)</f>
        <v>#REF!</v>
      </c>
      <c r="D58" s="125" t="e">
        <f>IF(#REF!="","",#REF!)</f>
        <v>#REF!</v>
      </c>
      <c r="E58" s="125" t="e">
        <f>IF(#REF!="","",#REF!)</f>
        <v>#REF!</v>
      </c>
      <c r="F58" s="125" t="e">
        <f>IF(#REF!="","",#REF!)</f>
        <v>#REF!</v>
      </c>
      <c r="G58" s="125" t="e">
        <f>IF(#REF!="","",#REF!)</f>
        <v>#REF!</v>
      </c>
      <c r="H58" s="125" t="e">
        <f>IF(#REF!="","",#REF!)</f>
        <v>#REF!</v>
      </c>
      <c r="I58" s="126"/>
      <c r="J58" s="127" t="e">
        <f t="shared" si="5"/>
        <v>#REF!</v>
      </c>
      <c r="K58" s="127" t="e">
        <f t="shared" si="6"/>
        <v>#REF!</v>
      </c>
      <c r="L58" s="127" t="e">
        <f t="shared" si="7"/>
        <v>#REF!</v>
      </c>
      <c r="M58" s="127" t="e">
        <f t="shared" si="8"/>
        <v>#REF!</v>
      </c>
      <c r="N58" s="127" t="e">
        <f t="shared" si="9"/>
        <v>#REF!</v>
      </c>
    </row>
    <row r="59" spans="1:14" ht="13.8" thickBot="1" x14ac:dyDescent="0.3">
      <c r="A59" s="128">
        <v>14</v>
      </c>
      <c r="B59" s="125" t="e">
        <f>IF(#REF!="","",#REF!)</f>
        <v>#REF!</v>
      </c>
      <c r="C59" s="125" t="e">
        <f>IF(#REF!="","",#REF!)</f>
        <v>#REF!</v>
      </c>
      <c r="D59" s="125" t="e">
        <f>IF(#REF!="","",#REF!)</f>
        <v>#REF!</v>
      </c>
      <c r="E59" s="125" t="e">
        <f>IF(#REF!="","",#REF!)</f>
        <v>#REF!</v>
      </c>
      <c r="F59" s="125" t="e">
        <f>IF(#REF!="","",#REF!)</f>
        <v>#REF!</v>
      </c>
      <c r="G59" s="125" t="e">
        <f>IF(#REF!="","",#REF!)</f>
        <v>#REF!</v>
      </c>
      <c r="H59" s="125" t="e">
        <f>IF(#REF!="","",#REF!)</f>
        <v>#REF!</v>
      </c>
      <c r="I59" s="126"/>
      <c r="J59" s="127" t="e">
        <f t="shared" si="5"/>
        <v>#REF!</v>
      </c>
      <c r="K59" s="127" t="e">
        <f t="shared" si="6"/>
        <v>#REF!</v>
      </c>
      <c r="L59" s="127" t="e">
        <f t="shared" si="7"/>
        <v>#REF!</v>
      </c>
      <c r="M59" s="127" t="e">
        <f t="shared" si="8"/>
        <v>#REF!</v>
      </c>
      <c r="N59" s="127" t="e">
        <f t="shared" si="9"/>
        <v>#REF!</v>
      </c>
    </row>
    <row r="60" spans="1:14" ht="13.8" thickBot="1" x14ac:dyDescent="0.3">
      <c r="A60" s="128">
        <v>15</v>
      </c>
      <c r="B60" s="125" t="e">
        <f>IF(#REF!="","",#REF!)</f>
        <v>#REF!</v>
      </c>
      <c r="C60" s="125" t="e">
        <f>IF(#REF!="","",#REF!)</f>
        <v>#REF!</v>
      </c>
      <c r="D60" s="125" t="e">
        <f>IF(#REF!="","",#REF!)</f>
        <v>#REF!</v>
      </c>
      <c r="E60" s="125" t="e">
        <f>IF(#REF!="","",#REF!)</f>
        <v>#REF!</v>
      </c>
      <c r="F60" s="125" t="e">
        <f>IF(#REF!="","",#REF!)</f>
        <v>#REF!</v>
      </c>
      <c r="G60" s="125" t="e">
        <f>IF(#REF!="","",#REF!)</f>
        <v>#REF!</v>
      </c>
      <c r="H60" s="125" t="e">
        <f>IF(#REF!="","",#REF!)</f>
        <v>#REF!</v>
      </c>
      <c r="I60" s="126"/>
      <c r="J60" s="127" t="e">
        <f t="shared" si="5"/>
        <v>#REF!</v>
      </c>
      <c r="K60" s="127" t="e">
        <f t="shared" si="6"/>
        <v>#REF!</v>
      </c>
      <c r="L60" s="127" t="e">
        <f t="shared" si="7"/>
        <v>#REF!</v>
      </c>
      <c r="M60" s="127" t="e">
        <f t="shared" si="8"/>
        <v>#REF!</v>
      </c>
      <c r="N60" s="127" t="e">
        <f t="shared" si="9"/>
        <v>#REF!</v>
      </c>
    </row>
    <row r="61" spans="1:14" ht="13.8" thickBot="1" x14ac:dyDescent="0.3">
      <c r="A61" s="128">
        <v>16</v>
      </c>
      <c r="B61" s="125" t="e">
        <f>IF(#REF!="","",#REF!)</f>
        <v>#REF!</v>
      </c>
      <c r="C61" s="125" t="e">
        <f>IF(#REF!="","",#REF!)</f>
        <v>#REF!</v>
      </c>
      <c r="D61" s="125" t="e">
        <f>IF(#REF!="","",#REF!)</f>
        <v>#REF!</v>
      </c>
      <c r="E61" s="125" t="e">
        <f>IF(#REF!="","",#REF!)</f>
        <v>#REF!</v>
      </c>
      <c r="F61" s="125" t="e">
        <f>IF(#REF!="","",#REF!)</f>
        <v>#REF!</v>
      </c>
      <c r="G61" s="125" t="e">
        <f>IF(#REF!="","",#REF!)</f>
        <v>#REF!</v>
      </c>
      <c r="H61" s="125" t="e">
        <f>IF(#REF!="","",#REF!)</f>
        <v>#REF!</v>
      </c>
      <c r="I61" s="126"/>
      <c r="J61" s="127" t="e">
        <f t="shared" si="5"/>
        <v>#REF!</v>
      </c>
      <c r="K61" s="127" t="e">
        <f t="shared" si="6"/>
        <v>#REF!</v>
      </c>
      <c r="L61" s="127" t="e">
        <f t="shared" si="7"/>
        <v>#REF!</v>
      </c>
      <c r="M61" s="127" t="e">
        <f t="shared" si="8"/>
        <v>#REF!</v>
      </c>
      <c r="N61" s="127" t="e">
        <f t="shared" si="9"/>
        <v>#REF!</v>
      </c>
    </row>
    <row r="62" spans="1:14" x14ac:dyDescent="0.25">
      <c r="A62" s="128">
        <v>17</v>
      </c>
      <c r="B62" s="125" t="e">
        <f>IF(#REF!="","",#REF!)</f>
        <v>#REF!</v>
      </c>
      <c r="C62" s="125" t="e">
        <f>IF(#REF!="","",#REF!)</f>
        <v>#REF!</v>
      </c>
      <c r="D62" s="125" t="e">
        <f>IF(#REF!="","",#REF!)</f>
        <v>#REF!</v>
      </c>
      <c r="E62" s="125" t="e">
        <f>IF(#REF!="","",#REF!)</f>
        <v>#REF!</v>
      </c>
      <c r="F62" s="125" t="e">
        <f>IF(#REF!="","",#REF!)</f>
        <v>#REF!</v>
      </c>
      <c r="G62" s="125" t="e">
        <f>IF(#REF!="","",#REF!)</f>
        <v>#REF!</v>
      </c>
      <c r="H62" s="125" t="e">
        <f>IF(#REF!="","",#REF!)</f>
        <v>#REF!</v>
      </c>
      <c r="I62" s="126"/>
      <c r="J62" s="127" t="e">
        <f t="shared" si="5"/>
        <v>#REF!</v>
      </c>
      <c r="K62" s="127" t="e">
        <f t="shared" si="6"/>
        <v>#REF!</v>
      </c>
      <c r="L62" s="127" t="e">
        <f t="shared" si="7"/>
        <v>#REF!</v>
      </c>
      <c r="M62" s="127" t="e">
        <f t="shared" si="8"/>
        <v>#REF!</v>
      </c>
      <c r="N62" s="127" t="e">
        <f t="shared" si="9"/>
        <v>#REF!</v>
      </c>
    </row>
    <row r="65" spans="1:15" x14ac:dyDescent="0.25">
      <c r="M65" s="1008"/>
      <c r="N65" s="1009"/>
      <c r="O65" s="129"/>
    </row>
    <row r="69" spans="1:15" ht="25.2" customHeight="1" x14ac:dyDescent="0.25">
      <c r="A69" s="108"/>
    </row>
    <row r="70" spans="1:15" ht="30" customHeight="1" x14ac:dyDescent="0.25">
      <c r="A70" s="109"/>
    </row>
    <row r="71" spans="1:15" ht="17.399999999999999" x14ac:dyDescent="0.3">
      <c r="A71" s="1003" t="s">
        <v>8</v>
      </c>
      <c r="B71" s="1003"/>
      <c r="C71" s="1003"/>
      <c r="D71" s="1010" t="str">
        <f>IF(lieviti!D1:N1="","",lieviti!D1:N1)</f>
        <v>PRT.PGMICALI.004 (Lieviti)</v>
      </c>
      <c r="E71" s="1011"/>
      <c r="F71" s="1011"/>
      <c r="G71" s="1011"/>
      <c r="H71" s="1011"/>
      <c r="I71" s="1011"/>
      <c r="J71" s="1011"/>
      <c r="K71" s="1011"/>
      <c r="L71" s="1011"/>
      <c r="M71" s="1011"/>
      <c r="N71" s="1011"/>
    </row>
    <row r="72" spans="1:15" x14ac:dyDescent="0.25">
      <c r="A72" s="110" t="s">
        <v>0</v>
      </c>
      <c r="B72" s="1005" t="str">
        <f>IF(lieviti!B2:E2="","",lieviti!B2:E2)</f>
        <v>24,01,08</v>
      </c>
      <c r="C72" s="1006"/>
      <c r="D72" s="1006"/>
      <c r="E72" s="1006"/>
      <c r="F72" s="111"/>
      <c r="G72" s="111"/>
      <c r="H72" s="111"/>
      <c r="I72" s="111"/>
      <c r="J72" s="111"/>
      <c r="K72" s="111"/>
      <c r="L72" s="111"/>
      <c r="M72" s="111"/>
      <c r="N72" s="111"/>
    </row>
    <row r="73" spans="1:15" ht="15.6" x14ac:dyDescent="0.25">
      <c r="A73" s="112" t="s">
        <v>24</v>
      </c>
      <c r="B73" s="112"/>
      <c r="C73" s="1013" t="str">
        <f>IF(lieviti!C3:H3="","",lieviti!C3:H3)</f>
        <v>FMSAL</v>
      </c>
      <c r="D73" s="1013"/>
      <c r="E73" s="1013"/>
      <c r="F73" s="1013"/>
      <c r="G73" s="1013"/>
      <c r="H73" s="1013"/>
      <c r="I73" s="112"/>
    </row>
    <row r="74" spans="1:15" ht="15.6" x14ac:dyDescent="0.25">
      <c r="A74" s="112"/>
      <c r="B74" s="112"/>
      <c r="C74" s="113"/>
      <c r="D74" s="113"/>
      <c r="E74" s="113"/>
      <c r="F74" s="113"/>
      <c r="G74" s="113"/>
      <c r="H74" s="113"/>
      <c r="I74" s="112"/>
    </row>
    <row r="75" spans="1:15" ht="15.6" x14ac:dyDescent="0.25">
      <c r="A75" s="106" t="s">
        <v>1</v>
      </c>
      <c r="B75" s="114"/>
      <c r="C75" s="113"/>
      <c r="D75" s="113"/>
      <c r="E75" s="113"/>
      <c r="F75" s="113"/>
      <c r="G75" s="113"/>
      <c r="H75" s="113"/>
      <c r="I75" s="112"/>
    </row>
    <row r="76" spans="1:15" x14ac:dyDescent="0.25">
      <c r="C76" s="1004" t="s">
        <v>55</v>
      </c>
      <c r="D76" s="1012"/>
      <c r="E76" s="1012"/>
      <c r="F76" s="1012"/>
      <c r="G76" s="1012"/>
      <c r="H76" s="1012"/>
      <c r="J76" s="1004" t="s">
        <v>12</v>
      </c>
      <c r="K76" s="1007"/>
      <c r="L76" s="1007"/>
      <c r="M76" s="1007"/>
      <c r="N76" s="1007"/>
    </row>
    <row r="77" spans="1:15" ht="24.6" thickBot="1" x14ac:dyDescent="0.3">
      <c r="A77" s="115" t="s">
        <v>11</v>
      </c>
      <c r="B77" s="116" t="s">
        <v>5</v>
      </c>
      <c r="C77" s="117" t="s">
        <v>2</v>
      </c>
      <c r="D77" s="132">
        <v>1</v>
      </c>
      <c r="E77" s="132">
        <v>2</v>
      </c>
      <c r="F77" s="132">
        <v>3</v>
      </c>
      <c r="G77" s="117">
        <v>4</v>
      </c>
      <c r="H77" s="117">
        <v>5</v>
      </c>
      <c r="I77" s="131"/>
      <c r="J77" s="121">
        <v>1</v>
      </c>
      <c r="K77" s="117">
        <v>2</v>
      </c>
      <c r="L77" s="117">
        <v>3</v>
      </c>
      <c r="M77" s="122">
        <v>4</v>
      </c>
      <c r="N77" s="123">
        <v>5</v>
      </c>
    </row>
    <row r="78" spans="1:15" ht="13.8" thickBot="1" x14ac:dyDescent="0.3">
      <c r="A78" s="124">
        <v>1</v>
      </c>
      <c r="B78" s="125">
        <f>IF(lieviti!B8="","",lieviti!B8)</f>
        <v>2000</v>
      </c>
      <c r="C78" s="125">
        <f>IF(lieviti!C8="","",lieviti!C8)</f>
        <v>10100</v>
      </c>
      <c r="D78" s="125">
        <f>IF(lieviti!D8="","",lieviti!D8)</f>
        <v>11000</v>
      </c>
      <c r="E78" s="125">
        <f>IF(lieviti!E8="","",lieviti!E8)</f>
        <v>15000</v>
      </c>
      <c r="F78" s="125" t="str">
        <f>IF(lieviti!F8="","",lieviti!F8)</f>
        <v/>
      </c>
      <c r="G78" s="125" t="str">
        <f>IF(lieviti!G8="","",lieviti!G8)</f>
        <v/>
      </c>
      <c r="H78" s="125" t="str">
        <f>IF(lieviti!H8="","",lieviti!H8)</f>
        <v/>
      </c>
      <c r="I78" s="126"/>
      <c r="J78" s="127">
        <f t="shared" ref="J78:J94" si="10">IF(D78="","",LOG(D78))</f>
        <v>4.0413926851582254</v>
      </c>
      <c r="K78" s="127">
        <f t="shared" ref="K78:K94" si="11">IF(E78="","",LOG(E78))</f>
        <v>4.1760912590556813</v>
      </c>
      <c r="L78" s="127" t="str">
        <f t="shared" ref="L78:L94" si="12">IF(F78="","",LOG(F78))</f>
        <v/>
      </c>
      <c r="M78" s="127" t="str">
        <f t="shared" ref="M78:M94" si="13">IF(G78="","",LOG(G78))</f>
        <v/>
      </c>
      <c r="N78" s="127" t="str">
        <f t="shared" ref="N78:N94" si="14">IF(H78="","",LOG(H78))</f>
        <v/>
      </c>
    </row>
    <row r="79" spans="1:15" ht="13.8" thickBot="1" x14ac:dyDescent="0.3">
      <c r="A79" s="128">
        <v>2</v>
      </c>
      <c r="B79" s="125">
        <f>IF(lieviti!B9="","",lieviti!B9)</f>
        <v>2002</v>
      </c>
      <c r="C79" s="125">
        <f>IF(lieviti!C9="","",lieviti!C9)</f>
        <v>12000</v>
      </c>
      <c r="D79" s="125" t="str">
        <f>IF(lieviti!D9="","",lieviti!D9)</f>
        <v/>
      </c>
      <c r="E79" s="125" t="str">
        <f>IF(lieviti!E9="","",lieviti!E9)</f>
        <v/>
      </c>
      <c r="F79" s="125">
        <f>IF(lieviti!F9="","",lieviti!F9)</f>
        <v>14000</v>
      </c>
      <c r="G79" s="125" t="str">
        <f>IF(lieviti!G9="","",lieviti!G9)</f>
        <v/>
      </c>
      <c r="H79" s="125" t="str">
        <f>IF(lieviti!H9="","",lieviti!H9)</f>
        <v/>
      </c>
      <c r="I79" s="126"/>
      <c r="J79" s="127" t="str">
        <f t="shared" si="10"/>
        <v/>
      </c>
      <c r="K79" s="127" t="str">
        <f t="shared" si="11"/>
        <v/>
      </c>
      <c r="L79" s="127">
        <f t="shared" si="12"/>
        <v>4.1461280356782382</v>
      </c>
      <c r="M79" s="127" t="str">
        <f t="shared" si="13"/>
        <v/>
      </c>
      <c r="N79" s="127" t="str">
        <f t="shared" si="14"/>
        <v/>
      </c>
    </row>
    <row r="80" spans="1:15" ht="13.8" thickBot="1" x14ac:dyDescent="0.3">
      <c r="A80" s="128">
        <v>3</v>
      </c>
      <c r="B80" s="125">
        <f>IF(lieviti!B10="","",lieviti!B10)</f>
        <v>2003</v>
      </c>
      <c r="C80" s="125">
        <f>IF(lieviti!C10="","",lieviti!C10)</f>
        <v>25700</v>
      </c>
      <c r="D80" s="125">
        <f>IF(lieviti!D10="","",lieviti!D10)</f>
        <v>31000</v>
      </c>
      <c r="E80" s="125" t="str">
        <f>IF(lieviti!E10="","",lieviti!E10)</f>
        <v/>
      </c>
      <c r="F80" s="125">
        <f>IF(lieviti!F10="","",lieviti!F10)</f>
        <v>22000</v>
      </c>
      <c r="G80" s="125" t="str">
        <f>IF(lieviti!G10="","",lieviti!G10)</f>
        <v/>
      </c>
      <c r="H80" s="125" t="str">
        <f>IF(lieviti!H10="","",lieviti!H10)</f>
        <v/>
      </c>
      <c r="I80" s="126"/>
      <c r="J80" s="127">
        <f t="shared" si="10"/>
        <v>4.4913616938342731</v>
      </c>
      <c r="K80" s="127" t="str">
        <f t="shared" si="11"/>
        <v/>
      </c>
      <c r="L80" s="127">
        <f t="shared" si="12"/>
        <v>4.3424226808222066</v>
      </c>
      <c r="M80" s="127" t="str">
        <f t="shared" si="13"/>
        <v/>
      </c>
      <c r="N80" s="127" t="str">
        <f t="shared" si="14"/>
        <v/>
      </c>
    </row>
    <row r="81" spans="1:14" ht="13.8" thickBot="1" x14ac:dyDescent="0.3">
      <c r="A81" s="128">
        <v>4</v>
      </c>
      <c r="B81" s="125" t="str">
        <f>IF(lieviti!B11="","",lieviti!B11)</f>
        <v/>
      </c>
      <c r="C81" s="125" t="str">
        <f>IF(lieviti!C11="","",lieviti!C11)</f>
        <v/>
      </c>
      <c r="D81" s="125">
        <f>IF(lieviti!D11="","",lieviti!D11)</f>
        <v>22000</v>
      </c>
      <c r="E81" s="125" t="str">
        <f>IF(lieviti!E11="","",lieviti!E11)</f>
        <v/>
      </c>
      <c r="F81" s="125">
        <f>IF(lieviti!F11="","",lieviti!F11)</f>
        <v>35000</v>
      </c>
      <c r="G81" s="125" t="str">
        <f>IF(lieviti!G11="","",lieviti!G11)</f>
        <v/>
      </c>
      <c r="H81" s="125" t="str">
        <f>IF(lieviti!H11="","",lieviti!H11)</f>
        <v/>
      </c>
      <c r="I81" s="126"/>
      <c r="J81" s="127">
        <f t="shared" si="10"/>
        <v>4.3424226808222066</v>
      </c>
      <c r="K81" s="127" t="str">
        <f t="shared" si="11"/>
        <v/>
      </c>
      <c r="L81" s="127">
        <f t="shared" si="12"/>
        <v>4.5440680443502757</v>
      </c>
      <c r="M81" s="127" t="str">
        <f t="shared" si="13"/>
        <v/>
      </c>
      <c r="N81" s="127" t="str">
        <f t="shared" si="14"/>
        <v/>
      </c>
    </row>
    <row r="82" spans="1:14" ht="13.8" thickBot="1" x14ac:dyDescent="0.3">
      <c r="A82" s="128">
        <v>5</v>
      </c>
      <c r="B82" s="125" t="str">
        <f>IF(lieviti!B12="","",lieviti!B12)</f>
        <v/>
      </c>
      <c r="C82" s="125" t="str">
        <f>IF(lieviti!C12="","",lieviti!C12)</f>
        <v/>
      </c>
      <c r="D82" s="125" t="str">
        <f>IF(lieviti!D12="","",lieviti!D12)</f>
        <v/>
      </c>
      <c r="E82" s="125" t="str">
        <f>IF(lieviti!E12="","",lieviti!E12)</f>
        <v/>
      </c>
      <c r="F82" s="125" t="str">
        <f>IF(lieviti!F12="","",lieviti!F12)</f>
        <v/>
      </c>
      <c r="G82" s="125" t="str">
        <f>IF(lieviti!G12="","",lieviti!G12)</f>
        <v/>
      </c>
      <c r="H82" s="125" t="str">
        <f>IF(lieviti!H12="","",lieviti!H12)</f>
        <v/>
      </c>
      <c r="I82" s="126"/>
      <c r="J82" s="127" t="str">
        <f t="shared" si="10"/>
        <v/>
      </c>
      <c r="K82" s="127" t="str">
        <f t="shared" si="11"/>
        <v/>
      </c>
      <c r="L82" s="127" t="str">
        <f t="shared" si="12"/>
        <v/>
      </c>
      <c r="M82" s="127" t="str">
        <f t="shared" si="13"/>
        <v/>
      </c>
      <c r="N82" s="127" t="str">
        <f t="shared" si="14"/>
        <v/>
      </c>
    </row>
    <row r="83" spans="1:14" ht="13.8" thickBot="1" x14ac:dyDescent="0.3">
      <c r="A83" s="128">
        <v>6</v>
      </c>
      <c r="B83" s="125" t="str">
        <f>IF(lieviti!B13="","",lieviti!B13)</f>
        <v/>
      </c>
      <c r="C83" s="125" t="str">
        <f>IF(lieviti!C13="","",lieviti!C13)</f>
        <v/>
      </c>
      <c r="D83" s="125" t="str">
        <f>IF(lieviti!D13="","",lieviti!D13)</f>
        <v/>
      </c>
      <c r="E83" s="125" t="str">
        <f>IF(lieviti!E13="","",lieviti!E13)</f>
        <v/>
      </c>
      <c r="F83" s="125" t="str">
        <f>IF(lieviti!F13="","",lieviti!F13)</f>
        <v/>
      </c>
      <c r="G83" s="125" t="str">
        <f>IF(lieviti!G13="","",lieviti!G13)</f>
        <v/>
      </c>
      <c r="H83" s="125" t="str">
        <f>IF(lieviti!H13="","",lieviti!H13)</f>
        <v/>
      </c>
      <c r="I83" s="126"/>
      <c r="J83" s="127" t="str">
        <f t="shared" si="10"/>
        <v/>
      </c>
      <c r="K83" s="127" t="str">
        <f t="shared" si="11"/>
        <v/>
      </c>
      <c r="L83" s="127" t="str">
        <f t="shared" si="12"/>
        <v/>
      </c>
      <c r="M83" s="127" t="str">
        <f t="shared" si="13"/>
        <v/>
      </c>
      <c r="N83" s="127" t="str">
        <f t="shared" si="14"/>
        <v/>
      </c>
    </row>
    <row r="84" spans="1:14" ht="13.8" thickBot="1" x14ac:dyDescent="0.3">
      <c r="A84" s="128">
        <v>7</v>
      </c>
      <c r="B84" s="125">
        <f>IF(lieviti!B14="","",lieviti!B14)</f>
        <v>2001</v>
      </c>
      <c r="C84" s="125" t="str">
        <f>IF(lieviti!C14="","",lieviti!C14)</f>
        <v>&lt; 10</v>
      </c>
      <c r="D84" s="125" t="str">
        <f>IF(lieviti!D14="","",lieviti!D14)</f>
        <v>&lt; 100</v>
      </c>
      <c r="E84" s="125" t="str">
        <f>IF(lieviti!E14="","",lieviti!E14)</f>
        <v>&lt; 100</v>
      </c>
      <c r="F84" s="125" t="str">
        <f>IF(lieviti!F14="","",lieviti!F14)</f>
        <v/>
      </c>
      <c r="G84" s="125" t="str">
        <f>IF(lieviti!G14="","",lieviti!G14)</f>
        <v/>
      </c>
      <c r="H84" s="125" t="str">
        <f>IF(lieviti!H14="","",lieviti!H14)</f>
        <v/>
      </c>
      <c r="I84" s="126"/>
      <c r="J84" s="127" t="e">
        <f t="shared" si="10"/>
        <v>#VALUE!</v>
      </c>
      <c r="K84" s="127" t="e">
        <f t="shared" si="11"/>
        <v>#VALUE!</v>
      </c>
      <c r="L84" s="127" t="str">
        <f t="shared" si="12"/>
        <v/>
      </c>
      <c r="M84" s="127" t="str">
        <f t="shared" si="13"/>
        <v/>
      </c>
      <c r="N84" s="127" t="str">
        <f t="shared" si="14"/>
        <v/>
      </c>
    </row>
    <row r="85" spans="1:14" ht="13.8" thickBot="1" x14ac:dyDescent="0.3">
      <c r="A85" s="128">
        <v>8</v>
      </c>
      <c r="B85" s="125" t="e">
        <f>IF(#REF!="","",#REF!)</f>
        <v>#REF!</v>
      </c>
      <c r="C85" s="125" t="e">
        <f>IF(#REF!="","",#REF!)</f>
        <v>#REF!</v>
      </c>
      <c r="D85" s="125" t="e">
        <f>IF(#REF!="","",#REF!)</f>
        <v>#REF!</v>
      </c>
      <c r="E85" s="125" t="e">
        <f>IF(#REF!="","",#REF!)</f>
        <v>#REF!</v>
      </c>
      <c r="F85" s="125" t="e">
        <f>IF(#REF!="","",#REF!)</f>
        <v>#REF!</v>
      </c>
      <c r="G85" s="125" t="e">
        <f>IF(#REF!="","",#REF!)</f>
        <v>#REF!</v>
      </c>
      <c r="H85" s="125" t="e">
        <f>IF(#REF!="","",#REF!)</f>
        <v>#REF!</v>
      </c>
      <c r="I85" s="126"/>
      <c r="J85" s="127" t="e">
        <f t="shared" si="10"/>
        <v>#REF!</v>
      </c>
      <c r="K85" s="127" t="e">
        <f t="shared" si="11"/>
        <v>#REF!</v>
      </c>
      <c r="L85" s="127" t="e">
        <f t="shared" si="12"/>
        <v>#REF!</v>
      </c>
      <c r="M85" s="127" t="e">
        <f t="shared" si="13"/>
        <v>#REF!</v>
      </c>
      <c r="N85" s="127" t="e">
        <f t="shared" si="14"/>
        <v>#REF!</v>
      </c>
    </row>
    <row r="86" spans="1:14" ht="13.8" thickBot="1" x14ac:dyDescent="0.3">
      <c r="A86" s="128">
        <v>9</v>
      </c>
      <c r="B86" s="125" t="e">
        <f>IF(#REF!="","",#REF!)</f>
        <v>#REF!</v>
      </c>
      <c r="C86" s="125" t="e">
        <f>IF(#REF!="","",#REF!)</f>
        <v>#REF!</v>
      </c>
      <c r="D86" s="125" t="e">
        <f>IF(#REF!="","",#REF!)</f>
        <v>#REF!</v>
      </c>
      <c r="E86" s="125" t="e">
        <f>IF(#REF!="","",#REF!)</f>
        <v>#REF!</v>
      </c>
      <c r="F86" s="125" t="e">
        <f>IF(#REF!="","",#REF!)</f>
        <v>#REF!</v>
      </c>
      <c r="G86" s="125" t="e">
        <f>IF(#REF!="","",#REF!)</f>
        <v>#REF!</v>
      </c>
      <c r="H86" s="125" t="e">
        <f>IF(#REF!="","",#REF!)</f>
        <v>#REF!</v>
      </c>
      <c r="I86" s="126"/>
      <c r="J86" s="127" t="e">
        <f t="shared" si="10"/>
        <v>#REF!</v>
      </c>
      <c r="K86" s="127" t="e">
        <f t="shared" si="11"/>
        <v>#REF!</v>
      </c>
      <c r="L86" s="127" t="e">
        <f t="shared" si="12"/>
        <v>#REF!</v>
      </c>
      <c r="M86" s="127" t="e">
        <f t="shared" si="13"/>
        <v>#REF!</v>
      </c>
      <c r="N86" s="127" t="e">
        <f t="shared" si="14"/>
        <v>#REF!</v>
      </c>
    </row>
    <row r="87" spans="1:14" ht="13.8" thickBot="1" x14ac:dyDescent="0.3">
      <c r="A87" s="128">
        <v>10</v>
      </c>
      <c r="B87" s="125" t="e">
        <f>IF(#REF!="","",#REF!)</f>
        <v>#REF!</v>
      </c>
      <c r="C87" s="125" t="e">
        <f>IF(#REF!="","",#REF!)</f>
        <v>#REF!</v>
      </c>
      <c r="D87" s="125" t="e">
        <f>IF(#REF!="","",#REF!)</f>
        <v>#REF!</v>
      </c>
      <c r="E87" s="125" t="e">
        <f>IF(#REF!="","",#REF!)</f>
        <v>#REF!</v>
      </c>
      <c r="F87" s="125" t="e">
        <f>IF(#REF!="","",#REF!)</f>
        <v>#REF!</v>
      </c>
      <c r="G87" s="125" t="e">
        <f>IF(#REF!="","",#REF!)</f>
        <v>#REF!</v>
      </c>
      <c r="H87" s="125" t="e">
        <f>IF(#REF!="","",#REF!)</f>
        <v>#REF!</v>
      </c>
      <c r="I87" s="126"/>
      <c r="J87" s="127" t="e">
        <f t="shared" si="10"/>
        <v>#REF!</v>
      </c>
      <c r="K87" s="127" t="e">
        <f t="shared" si="11"/>
        <v>#REF!</v>
      </c>
      <c r="L87" s="127" t="e">
        <f t="shared" si="12"/>
        <v>#REF!</v>
      </c>
      <c r="M87" s="127" t="e">
        <f t="shared" si="13"/>
        <v>#REF!</v>
      </c>
      <c r="N87" s="127" t="e">
        <f t="shared" si="14"/>
        <v>#REF!</v>
      </c>
    </row>
    <row r="88" spans="1:14" ht="13.8" thickBot="1" x14ac:dyDescent="0.3">
      <c r="A88" s="128">
        <v>11</v>
      </c>
      <c r="B88" s="125" t="e">
        <f>IF(#REF!="","",#REF!)</f>
        <v>#REF!</v>
      </c>
      <c r="C88" s="125" t="e">
        <f>IF(#REF!="","",#REF!)</f>
        <v>#REF!</v>
      </c>
      <c r="D88" s="125" t="e">
        <f>IF(#REF!="","",#REF!)</f>
        <v>#REF!</v>
      </c>
      <c r="E88" s="125" t="e">
        <f>IF(#REF!="","",#REF!)</f>
        <v>#REF!</v>
      </c>
      <c r="F88" s="125" t="e">
        <f>IF(#REF!="","",#REF!)</f>
        <v>#REF!</v>
      </c>
      <c r="G88" s="125" t="e">
        <f>IF(#REF!="","",#REF!)</f>
        <v>#REF!</v>
      </c>
      <c r="H88" s="125" t="e">
        <f>IF(#REF!="","",#REF!)</f>
        <v>#REF!</v>
      </c>
      <c r="I88" s="126"/>
      <c r="J88" s="127" t="e">
        <f t="shared" si="10"/>
        <v>#REF!</v>
      </c>
      <c r="K88" s="127" t="e">
        <f t="shared" si="11"/>
        <v>#REF!</v>
      </c>
      <c r="L88" s="127" t="e">
        <f t="shared" si="12"/>
        <v>#REF!</v>
      </c>
      <c r="M88" s="127" t="e">
        <f t="shared" si="13"/>
        <v>#REF!</v>
      </c>
      <c r="N88" s="127" t="e">
        <f t="shared" si="14"/>
        <v>#REF!</v>
      </c>
    </row>
    <row r="89" spans="1:14" ht="13.8" thickBot="1" x14ac:dyDescent="0.3">
      <c r="A89" s="128">
        <v>12</v>
      </c>
      <c r="B89" s="125" t="e">
        <f>IF(#REF!="","",#REF!)</f>
        <v>#REF!</v>
      </c>
      <c r="C89" s="125" t="e">
        <f>IF(#REF!="","",#REF!)</f>
        <v>#REF!</v>
      </c>
      <c r="D89" s="125" t="e">
        <f>IF(#REF!="","",#REF!)</f>
        <v>#REF!</v>
      </c>
      <c r="E89" s="125" t="e">
        <f>IF(#REF!="","",#REF!)</f>
        <v>#REF!</v>
      </c>
      <c r="F89" s="125" t="e">
        <f>IF(#REF!="","",#REF!)</f>
        <v>#REF!</v>
      </c>
      <c r="G89" s="125" t="e">
        <f>IF(#REF!="","",#REF!)</f>
        <v>#REF!</v>
      </c>
      <c r="H89" s="125" t="e">
        <f>IF(#REF!="","",#REF!)</f>
        <v>#REF!</v>
      </c>
      <c r="I89" s="126"/>
      <c r="J89" s="127" t="e">
        <f t="shared" si="10"/>
        <v>#REF!</v>
      </c>
      <c r="K89" s="127" t="e">
        <f t="shared" si="11"/>
        <v>#REF!</v>
      </c>
      <c r="L89" s="127" t="e">
        <f t="shared" si="12"/>
        <v>#REF!</v>
      </c>
      <c r="M89" s="127" t="e">
        <f t="shared" si="13"/>
        <v>#REF!</v>
      </c>
      <c r="N89" s="127" t="e">
        <f t="shared" si="14"/>
        <v>#REF!</v>
      </c>
    </row>
    <row r="90" spans="1:14" ht="13.8" thickBot="1" x14ac:dyDescent="0.3">
      <c r="A90" s="128">
        <v>13</v>
      </c>
      <c r="B90" s="125" t="e">
        <f>IF(#REF!="","",#REF!)</f>
        <v>#REF!</v>
      </c>
      <c r="C90" s="125" t="e">
        <f>IF(#REF!="","",#REF!)</f>
        <v>#REF!</v>
      </c>
      <c r="D90" s="125" t="e">
        <f>IF(#REF!="","",#REF!)</f>
        <v>#REF!</v>
      </c>
      <c r="E90" s="125" t="e">
        <f>IF(#REF!="","",#REF!)</f>
        <v>#REF!</v>
      </c>
      <c r="F90" s="125" t="e">
        <f>IF(#REF!="","",#REF!)</f>
        <v>#REF!</v>
      </c>
      <c r="G90" s="125" t="e">
        <f>IF(#REF!="","",#REF!)</f>
        <v>#REF!</v>
      </c>
      <c r="H90" s="125" t="e">
        <f>IF(#REF!="","",#REF!)</f>
        <v>#REF!</v>
      </c>
      <c r="I90" s="126"/>
      <c r="J90" s="127" t="e">
        <f t="shared" si="10"/>
        <v>#REF!</v>
      </c>
      <c r="K90" s="127" t="e">
        <f t="shared" si="11"/>
        <v>#REF!</v>
      </c>
      <c r="L90" s="127" t="e">
        <f t="shared" si="12"/>
        <v>#REF!</v>
      </c>
      <c r="M90" s="127" t="e">
        <f t="shared" si="13"/>
        <v>#REF!</v>
      </c>
      <c r="N90" s="127" t="e">
        <f t="shared" si="14"/>
        <v>#REF!</v>
      </c>
    </row>
    <row r="91" spans="1:14" ht="13.8" thickBot="1" x14ac:dyDescent="0.3">
      <c r="A91" s="128">
        <v>14</v>
      </c>
      <c r="B91" s="125" t="e">
        <f>IF(#REF!="","",#REF!)</f>
        <v>#REF!</v>
      </c>
      <c r="C91" s="125" t="e">
        <f>IF(#REF!="","",#REF!)</f>
        <v>#REF!</v>
      </c>
      <c r="D91" s="125" t="e">
        <f>IF(#REF!="","",#REF!)</f>
        <v>#REF!</v>
      </c>
      <c r="E91" s="125" t="e">
        <f>IF(#REF!="","",#REF!)</f>
        <v>#REF!</v>
      </c>
      <c r="F91" s="125" t="e">
        <f>IF(#REF!="","",#REF!)</f>
        <v>#REF!</v>
      </c>
      <c r="G91" s="125" t="e">
        <f>IF(#REF!="","",#REF!)</f>
        <v>#REF!</v>
      </c>
      <c r="H91" s="125" t="e">
        <f>IF(#REF!="","",#REF!)</f>
        <v>#REF!</v>
      </c>
      <c r="I91" s="126"/>
      <c r="J91" s="127" t="e">
        <f t="shared" si="10"/>
        <v>#REF!</v>
      </c>
      <c r="K91" s="127" t="e">
        <f t="shared" si="11"/>
        <v>#REF!</v>
      </c>
      <c r="L91" s="127" t="e">
        <f t="shared" si="12"/>
        <v>#REF!</v>
      </c>
      <c r="M91" s="127" t="e">
        <f t="shared" si="13"/>
        <v>#REF!</v>
      </c>
      <c r="N91" s="127" t="e">
        <f t="shared" si="14"/>
        <v>#REF!</v>
      </c>
    </row>
    <row r="92" spans="1:14" ht="13.8" thickBot="1" x14ac:dyDescent="0.3">
      <c r="A92" s="128">
        <v>15</v>
      </c>
      <c r="B92" s="125" t="e">
        <f>IF(#REF!="","",#REF!)</f>
        <v>#REF!</v>
      </c>
      <c r="C92" s="125" t="e">
        <f>IF(#REF!="","",#REF!)</f>
        <v>#REF!</v>
      </c>
      <c r="D92" s="125" t="e">
        <f>IF(#REF!="","",#REF!)</f>
        <v>#REF!</v>
      </c>
      <c r="E92" s="125" t="e">
        <f>IF(#REF!="","",#REF!)</f>
        <v>#REF!</v>
      </c>
      <c r="F92" s="125" t="e">
        <f>IF(#REF!="","",#REF!)</f>
        <v>#REF!</v>
      </c>
      <c r="G92" s="125" t="e">
        <f>IF(#REF!="","",#REF!)</f>
        <v>#REF!</v>
      </c>
      <c r="H92" s="125" t="e">
        <f>IF(#REF!="","",#REF!)</f>
        <v>#REF!</v>
      </c>
      <c r="I92" s="126"/>
      <c r="J92" s="127" t="e">
        <f t="shared" si="10"/>
        <v>#REF!</v>
      </c>
      <c r="K92" s="127" t="e">
        <f t="shared" si="11"/>
        <v>#REF!</v>
      </c>
      <c r="L92" s="127" t="e">
        <f t="shared" si="12"/>
        <v>#REF!</v>
      </c>
      <c r="M92" s="127" t="e">
        <f t="shared" si="13"/>
        <v>#REF!</v>
      </c>
      <c r="N92" s="127" t="e">
        <f t="shared" si="14"/>
        <v>#REF!</v>
      </c>
    </row>
    <row r="93" spans="1:14" ht="13.8" thickBot="1" x14ac:dyDescent="0.3">
      <c r="A93" s="128">
        <v>16</v>
      </c>
      <c r="B93" s="125" t="e">
        <f>IF(#REF!="","",#REF!)</f>
        <v>#REF!</v>
      </c>
      <c r="C93" s="125" t="e">
        <f>IF(#REF!="","",#REF!)</f>
        <v>#REF!</v>
      </c>
      <c r="D93" s="125" t="e">
        <f>IF(#REF!="","",#REF!)</f>
        <v>#REF!</v>
      </c>
      <c r="E93" s="125" t="e">
        <f>IF(#REF!="","",#REF!)</f>
        <v>#REF!</v>
      </c>
      <c r="F93" s="125" t="e">
        <f>IF(#REF!="","",#REF!)</f>
        <v>#REF!</v>
      </c>
      <c r="G93" s="125" t="e">
        <f>IF(#REF!="","",#REF!)</f>
        <v>#REF!</v>
      </c>
      <c r="H93" s="125" t="e">
        <f>IF(#REF!="","",#REF!)</f>
        <v>#REF!</v>
      </c>
      <c r="I93" s="126"/>
      <c r="J93" s="127" t="e">
        <f t="shared" si="10"/>
        <v>#REF!</v>
      </c>
      <c r="K93" s="127" t="e">
        <f t="shared" si="11"/>
        <v>#REF!</v>
      </c>
      <c r="L93" s="127" t="e">
        <f t="shared" si="12"/>
        <v>#REF!</v>
      </c>
      <c r="M93" s="127" t="e">
        <f t="shared" si="13"/>
        <v>#REF!</v>
      </c>
      <c r="N93" s="127" t="e">
        <f t="shared" si="14"/>
        <v>#REF!</v>
      </c>
    </row>
    <row r="94" spans="1:14" x14ac:dyDescent="0.25">
      <c r="A94" s="128">
        <v>17</v>
      </c>
      <c r="B94" s="125" t="e">
        <f>IF(#REF!="","",#REF!)</f>
        <v>#REF!</v>
      </c>
      <c r="C94" s="125" t="e">
        <f>IF(#REF!="","",#REF!)</f>
        <v>#REF!</v>
      </c>
      <c r="D94" s="125" t="e">
        <f>IF(#REF!="","",#REF!)</f>
        <v>#REF!</v>
      </c>
      <c r="E94" s="125" t="e">
        <f>IF(#REF!="","",#REF!)</f>
        <v>#REF!</v>
      </c>
      <c r="F94" s="125" t="e">
        <f>IF(#REF!="","",#REF!)</f>
        <v>#REF!</v>
      </c>
      <c r="G94" s="125" t="e">
        <f>IF(#REF!="","",#REF!)</f>
        <v>#REF!</v>
      </c>
      <c r="H94" s="125" t="e">
        <f>IF(#REF!="","",#REF!)</f>
        <v>#REF!</v>
      </c>
      <c r="I94" s="126"/>
      <c r="J94" s="127" t="e">
        <f t="shared" si="10"/>
        <v>#REF!</v>
      </c>
      <c r="K94" s="127" t="e">
        <f t="shared" si="11"/>
        <v>#REF!</v>
      </c>
      <c r="L94" s="127" t="e">
        <f t="shared" si="12"/>
        <v>#REF!</v>
      </c>
      <c r="M94" s="127" t="e">
        <f t="shared" si="13"/>
        <v>#REF!</v>
      </c>
      <c r="N94" s="127" t="e">
        <f t="shared" si="14"/>
        <v>#REF!</v>
      </c>
    </row>
    <row r="97" spans="1:15" x14ac:dyDescent="0.25">
      <c r="M97" s="1008"/>
      <c r="N97" s="1009"/>
      <c r="O97" s="129"/>
    </row>
    <row r="101" spans="1:15" ht="25.2" customHeight="1" x14ac:dyDescent="0.25">
      <c r="A101" s="108"/>
    </row>
    <row r="102" spans="1:15" ht="30" customHeight="1" x14ac:dyDescent="0.25">
      <c r="A102" s="109"/>
    </row>
    <row r="103" spans="1:15" ht="17.399999999999999" x14ac:dyDescent="0.3">
      <c r="A103" s="1003" t="s">
        <v>8</v>
      </c>
      <c r="B103" s="1003"/>
      <c r="C103" s="1003"/>
      <c r="D103" s="1010" t="str">
        <f>IF(muffe!D1:N1="","",muffe!D1:N1)</f>
        <v>PRT.PGMICALI.004 (Muffe)</v>
      </c>
      <c r="E103" s="1011"/>
      <c r="F103" s="1011"/>
      <c r="G103" s="1011"/>
      <c r="H103" s="1011"/>
      <c r="I103" s="1011"/>
      <c r="J103" s="1011"/>
      <c r="K103" s="1011"/>
      <c r="L103" s="1011"/>
      <c r="M103" s="1011"/>
      <c r="N103" s="1011"/>
    </row>
    <row r="104" spans="1:15" x14ac:dyDescent="0.25">
      <c r="A104" s="110" t="s">
        <v>0</v>
      </c>
      <c r="B104" s="1005" t="str">
        <f>IF(muffe!B2:E2="","",muffe!B2:E2)</f>
        <v>24,01,08</v>
      </c>
      <c r="C104" s="1006"/>
      <c r="D104" s="1006"/>
      <c r="E104" s="1006"/>
      <c r="F104" s="111"/>
      <c r="G104" s="111"/>
      <c r="H104" s="111"/>
      <c r="I104" s="111"/>
      <c r="J104" s="111"/>
      <c r="K104" s="111"/>
      <c r="L104" s="111"/>
      <c r="M104" s="111"/>
      <c r="N104" s="111"/>
    </row>
    <row r="105" spans="1:15" ht="15.6" x14ac:dyDescent="0.25">
      <c r="A105" s="112" t="s">
        <v>24</v>
      </c>
      <c r="B105" s="112"/>
      <c r="C105" s="1013" t="str">
        <f>IF(muffe!C3:H3="","",muffe!C3:H3)</f>
        <v>FMSAL</v>
      </c>
      <c r="D105" s="1013"/>
      <c r="E105" s="1013"/>
      <c r="F105" s="1013"/>
      <c r="G105" s="1013"/>
      <c r="H105" s="1013"/>
      <c r="I105" s="112"/>
    </row>
    <row r="106" spans="1:15" ht="15.6" x14ac:dyDescent="0.25">
      <c r="A106" s="112"/>
      <c r="B106" s="112"/>
      <c r="C106" s="113"/>
      <c r="D106" s="113"/>
      <c r="E106" s="113"/>
      <c r="F106" s="113"/>
      <c r="G106" s="113"/>
      <c r="H106" s="113"/>
      <c r="I106" s="112"/>
    </row>
    <row r="107" spans="1:15" ht="15.6" x14ac:dyDescent="0.25">
      <c r="A107" s="106" t="s">
        <v>1</v>
      </c>
      <c r="B107" s="114"/>
      <c r="C107" s="113"/>
      <c r="D107" s="113"/>
      <c r="E107" s="113"/>
      <c r="F107" s="113"/>
      <c r="G107" s="113"/>
      <c r="H107" s="113"/>
      <c r="I107" s="112"/>
    </row>
    <row r="108" spans="1:15" x14ac:dyDescent="0.25">
      <c r="C108" s="1004" t="s">
        <v>55</v>
      </c>
      <c r="D108" s="1012"/>
      <c r="E108" s="1012"/>
      <c r="F108" s="1012"/>
      <c r="G108" s="1012"/>
      <c r="H108" s="1012"/>
      <c r="J108" s="1004" t="s">
        <v>12</v>
      </c>
      <c r="K108" s="1007"/>
      <c r="L108" s="1007"/>
      <c r="M108" s="1007"/>
      <c r="N108" s="1007"/>
    </row>
    <row r="109" spans="1:15" ht="24.6" thickBot="1" x14ac:dyDescent="0.3">
      <c r="A109" s="115" t="s">
        <v>11</v>
      </c>
      <c r="B109" s="116" t="s">
        <v>5</v>
      </c>
      <c r="C109" s="117" t="s">
        <v>2</v>
      </c>
      <c r="D109" s="132">
        <v>1</v>
      </c>
      <c r="E109" s="132">
        <v>2</v>
      </c>
      <c r="F109" s="132">
        <v>3</v>
      </c>
      <c r="G109" s="117">
        <v>4</v>
      </c>
      <c r="H109" s="117">
        <v>5</v>
      </c>
      <c r="I109" s="131"/>
      <c r="J109" s="121">
        <v>1</v>
      </c>
      <c r="K109" s="117">
        <v>2</v>
      </c>
      <c r="L109" s="117">
        <v>3</v>
      </c>
      <c r="M109" s="122">
        <v>4</v>
      </c>
      <c r="N109" s="123">
        <v>5</v>
      </c>
    </row>
    <row r="110" spans="1:15" ht="13.8" thickBot="1" x14ac:dyDescent="0.3">
      <c r="A110" s="124">
        <v>1</v>
      </c>
      <c r="B110" s="125">
        <f>IF(muffe!B8="","",muffe!B8)</f>
        <v>2000</v>
      </c>
      <c r="C110" s="125">
        <f>IF(muffe!C8="","",muffe!C8)</f>
        <v>505</v>
      </c>
      <c r="D110" s="125">
        <f>IF(muffe!D8="","",muffe!D8)</f>
        <v>1400</v>
      </c>
      <c r="E110" s="125">
        <f>IF(muffe!E8="","",muffe!E8)</f>
        <v>1400</v>
      </c>
      <c r="F110" s="125" t="str">
        <f>IF(muffe!F8="","",muffe!F8)</f>
        <v/>
      </c>
      <c r="G110" s="125" t="str">
        <f>IF(muffe!G8="","",muffe!G8)</f>
        <v/>
      </c>
      <c r="H110" s="125" t="str">
        <f>IF(muffe!H8="","",muffe!H8)</f>
        <v/>
      </c>
      <c r="I110" s="126"/>
      <c r="J110" s="127">
        <f t="shared" ref="J110:J126" si="15">IF(D110="","",LOG(D110))</f>
        <v>3.1461280356782382</v>
      </c>
      <c r="K110" s="127">
        <f t="shared" ref="K110:K126" si="16">IF(E110="","",LOG(E110))</f>
        <v>3.1461280356782382</v>
      </c>
      <c r="L110" s="127" t="str">
        <f t="shared" ref="L110:L126" si="17">IF(F110="","",LOG(F110))</f>
        <v/>
      </c>
      <c r="M110" s="127" t="str">
        <f t="shared" ref="M110:M126" si="18">IF(G110="","",LOG(G110))</f>
        <v/>
      </c>
      <c r="N110" s="127" t="str">
        <f t="shared" ref="N110:N126" si="19">IF(H110="","",LOG(H110))</f>
        <v/>
      </c>
    </row>
    <row r="111" spans="1:15" ht="13.8" thickBot="1" x14ac:dyDescent="0.3">
      <c r="A111" s="128">
        <v>2</v>
      </c>
      <c r="B111" s="125">
        <f>IF(muffe!B9="","",muffe!B9)</f>
        <v>2000</v>
      </c>
      <c r="C111" s="125">
        <f>IF(muffe!C9="","",muffe!C9)</f>
        <v>49000</v>
      </c>
      <c r="D111" s="125">
        <f>IF(muffe!D9="","",muffe!D9)</f>
        <v>35000</v>
      </c>
      <c r="E111" s="125">
        <f>IF(muffe!E9="","",muffe!E9)</f>
        <v>36000</v>
      </c>
      <c r="F111" s="125" t="str">
        <f>IF(muffe!F9="","",muffe!F9)</f>
        <v/>
      </c>
      <c r="G111" s="125" t="str">
        <f>IF(muffe!G9="","",muffe!G9)</f>
        <v/>
      </c>
      <c r="H111" s="125" t="str">
        <f>IF(muffe!H9="","",muffe!H9)</f>
        <v/>
      </c>
      <c r="I111" s="126"/>
      <c r="J111" s="127">
        <f t="shared" si="15"/>
        <v>4.5440680443502757</v>
      </c>
      <c r="K111" s="127">
        <f t="shared" si="16"/>
        <v>4.5563025007672868</v>
      </c>
      <c r="L111" s="127" t="str">
        <f t="shared" si="17"/>
        <v/>
      </c>
      <c r="M111" s="127" t="str">
        <f t="shared" si="18"/>
        <v/>
      </c>
      <c r="N111" s="127" t="str">
        <f t="shared" si="19"/>
        <v/>
      </c>
    </row>
    <row r="112" spans="1:15" ht="13.8" thickBot="1" x14ac:dyDescent="0.3">
      <c r="A112" s="128">
        <v>3</v>
      </c>
      <c r="B112" s="125">
        <f>IF(muffe!B10="","",muffe!B10)</f>
        <v>2001</v>
      </c>
      <c r="C112" s="125">
        <f>IF(muffe!C10="","",muffe!C10)</f>
        <v>8300</v>
      </c>
      <c r="D112" s="125">
        <f>IF(muffe!D10="","",muffe!D10)</f>
        <v>12000</v>
      </c>
      <c r="E112" s="125">
        <f>IF(muffe!E10="","",muffe!E10)</f>
        <v>12000</v>
      </c>
      <c r="F112" s="125" t="str">
        <f>IF(muffe!F10="","",muffe!F10)</f>
        <v/>
      </c>
      <c r="G112" s="125" t="str">
        <f>IF(muffe!G10="","",muffe!G10)</f>
        <v/>
      </c>
      <c r="H112" s="125" t="str">
        <f>IF(muffe!H10="","",muffe!H10)</f>
        <v/>
      </c>
      <c r="I112" s="126"/>
      <c r="J112" s="127">
        <f t="shared" si="15"/>
        <v>4.0791812460476251</v>
      </c>
      <c r="K112" s="127">
        <f t="shared" si="16"/>
        <v>4.0791812460476251</v>
      </c>
      <c r="L112" s="127" t="str">
        <f t="shared" si="17"/>
        <v/>
      </c>
      <c r="M112" s="127" t="str">
        <f t="shared" si="18"/>
        <v/>
      </c>
      <c r="N112" s="127" t="str">
        <f t="shared" si="19"/>
        <v/>
      </c>
    </row>
    <row r="113" spans="1:14" ht="13.8" thickBot="1" x14ac:dyDescent="0.3">
      <c r="A113" s="128">
        <v>4</v>
      </c>
      <c r="B113" s="125">
        <f>IF(muffe!B11="","",muffe!B11)</f>
        <v>2002</v>
      </c>
      <c r="C113" s="125">
        <f>IF(muffe!C11="","",muffe!C11)</f>
        <v>15000</v>
      </c>
      <c r="D113" s="125" t="str">
        <f>IF(muffe!D11="","",muffe!D11)</f>
        <v/>
      </c>
      <c r="E113" s="125" t="str">
        <f>IF(muffe!E11="","",muffe!E11)</f>
        <v/>
      </c>
      <c r="F113" s="125" t="str">
        <f>IF(muffe!F11="","",muffe!F11)</f>
        <v/>
      </c>
      <c r="G113" s="125">
        <f>IF(muffe!G11="","",muffe!G11)</f>
        <v>22000</v>
      </c>
      <c r="H113" s="125" t="str">
        <f>IF(muffe!H11="","",muffe!H11)</f>
        <v/>
      </c>
      <c r="I113" s="126"/>
      <c r="J113" s="127" t="str">
        <f t="shared" si="15"/>
        <v/>
      </c>
      <c r="K113" s="127" t="str">
        <f t="shared" si="16"/>
        <v/>
      </c>
      <c r="L113" s="127" t="str">
        <f t="shared" si="17"/>
        <v/>
      </c>
      <c r="M113" s="127">
        <f t="shared" si="18"/>
        <v>4.3424226808222066</v>
      </c>
      <c r="N113" s="127" t="str">
        <f t="shared" si="19"/>
        <v/>
      </c>
    </row>
    <row r="114" spans="1:14" ht="13.8" thickBot="1" x14ac:dyDescent="0.3">
      <c r="A114" s="128">
        <v>5</v>
      </c>
      <c r="B114" s="125">
        <f>IF(muffe!B12="","",muffe!B12)</f>
        <v>2003</v>
      </c>
      <c r="C114" s="125">
        <f>IF(muffe!C12="","",muffe!C12)</f>
        <v>3500</v>
      </c>
      <c r="D114" s="125">
        <f>IF(muffe!D12="","",muffe!D12)</f>
        <v>9700</v>
      </c>
      <c r="E114" s="125" t="str">
        <f>IF(muffe!E12="","",muffe!E12)</f>
        <v/>
      </c>
      <c r="F114" s="125" t="str">
        <f>IF(muffe!F12="","",muffe!F12)</f>
        <v/>
      </c>
      <c r="G114" s="125">
        <f>IF(muffe!G12="","",muffe!G12)</f>
        <v>9400</v>
      </c>
      <c r="H114" s="125" t="str">
        <f>IF(muffe!H12="","",muffe!H12)</f>
        <v/>
      </c>
      <c r="I114" s="126"/>
      <c r="J114" s="127">
        <f t="shared" si="15"/>
        <v>3.9867717342662448</v>
      </c>
      <c r="K114" s="127" t="str">
        <f t="shared" si="16"/>
        <v/>
      </c>
      <c r="L114" s="127" t="str">
        <f t="shared" si="17"/>
        <v/>
      </c>
      <c r="M114" s="127">
        <f t="shared" si="18"/>
        <v>3.9731278535996988</v>
      </c>
      <c r="N114" s="127" t="str">
        <f t="shared" si="19"/>
        <v/>
      </c>
    </row>
    <row r="115" spans="1:14" ht="13.8" thickBot="1" x14ac:dyDescent="0.3">
      <c r="A115" s="128">
        <v>6</v>
      </c>
      <c r="B115" s="125">
        <f>IF(muffe!B13="","",muffe!B13)</f>
        <v>2003</v>
      </c>
      <c r="C115" s="125" t="str">
        <f>IF(muffe!C13="","",muffe!C13)</f>
        <v/>
      </c>
      <c r="D115" s="125">
        <f>IF(muffe!D13="","",muffe!D13)</f>
        <v>7500</v>
      </c>
      <c r="E115" s="125" t="str">
        <f>IF(muffe!E13="","",muffe!E13)</f>
        <v/>
      </c>
      <c r="F115" s="125" t="str">
        <f>IF(muffe!F13="","",muffe!F13)</f>
        <v/>
      </c>
      <c r="G115" s="125">
        <f>IF(muffe!G13="","",muffe!G13)</f>
        <v>9100</v>
      </c>
      <c r="H115" s="125" t="str">
        <f>IF(muffe!H13="","",muffe!H13)</f>
        <v/>
      </c>
      <c r="I115" s="126"/>
      <c r="J115" s="127">
        <f t="shared" si="15"/>
        <v>3.8750612633917001</v>
      </c>
      <c r="K115" s="127" t="str">
        <f t="shared" si="16"/>
        <v/>
      </c>
      <c r="L115" s="127" t="str">
        <f t="shared" si="17"/>
        <v/>
      </c>
      <c r="M115" s="127">
        <f t="shared" si="18"/>
        <v>3.9590413923210934</v>
      </c>
      <c r="N115" s="127" t="str">
        <f t="shared" si="19"/>
        <v/>
      </c>
    </row>
    <row r="116" spans="1:14" ht="13.8" thickBot="1" x14ac:dyDescent="0.3">
      <c r="A116" s="128">
        <v>7</v>
      </c>
      <c r="B116" s="125" t="str">
        <f>IF(muffe!B14="","",muffe!B14)</f>
        <v/>
      </c>
      <c r="C116" s="125" t="str">
        <f>IF(muffe!C14="","",muffe!C14)</f>
        <v/>
      </c>
      <c r="D116" s="125" t="str">
        <f>IF(muffe!D14="","",muffe!D14)</f>
        <v/>
      </c>
      <c r="E116" s="125" t="str">
        <f>IF(muffe!E14="","",muffe!E14)</f>
        <v/>
      </c>
      <c r="F116" s="125" t="str">
        <f>IF(muffe!F14="","",muffe!F14)</f>
        <v/>
      </c>
      <c r="G116" s="125" t="str">
        <f>IF(muffe!G14="","",muffe!G14)</f>
        <v/>
      </c>
      <c r="H116" s="125" t="str">
        <f>IF(muffe!H14="","",muffe!H14)</f>
        <v/>
      </c>
      <c r="I116" s="126"/>
      <c r="J116" s="127" t="str">
        <f t="shared" si="15"/>
        <v/>
      </c>
      <c r="K116" s="127" t="str">
        <f t="shared" si="16"/>
        <v/>
      </c>
      <c r="L116" s="127" t="str">
        <f t="shared" si="17"/>
        <v/>
      </c>
      <c r="M116" s="127" t="str">
        <f t="shared" si="18"/>
        <v/>
      </c>
      <c r="N116" s="127" t="str">
        <f t="shared" si="19"/>
        <v/>
      </c>
    </row>
    <row r="117" spans="1:14" ht="13.8" thickBot="1" x14ac:dyDescent="0.3">
      <c r="A117" s="128">
        <v>8</v>
      </c>
      <c r="B117" s="125" t="str">
        <f>IF(muffe!B15="","",muffe!B15)</f>
        <v/>
      </c>
      <c r="C117" s="125" t="str">
        <f>IF(muffe!C15="","",muffe!C15)</f>
        <v/>
      </c>
      <c r="D117" s="125" t="str">
        <f>IF(muffe!D15="","",muffe!D15)</f>
        <v/>
      </c>
      <c r="E117" s="125" t="str">
        <f>IF(muffe!E15="","",muffe!E15)</f>
        <v/>
      </c>
      <c r="F117" s="125" t="str">
        <f>IF(muffe!F15="","",muffe!F15)</f>
        <v/>
      </c>
      <c r="G117" s="125" t="str">
        <f>IF(muffe!G15="","",muffe!G15)</f>
        <v/>
      </c>
      <c r="H117" s="125" t="str">
        <f>IF(muffe!H15="","",muffe!H15)</f>
        <v/>
      </c>
      <c r="I117" s="126"/>
      <c r="J117" s="127" t="str">
        <f t="shared" si="15"/>
        <v/>
      </c>
      <c r="K117" s="127" t="str">
        <f t="shared" si="16"/>
        <v/>
      </c>
      <c r="L117" s="127" t="str">
        <f t="shared" si="17"/>
        <v/>
      </c>
      <c r="M117" s="127" t="str">
        <f t="shared" si="18"/>
        <v/>
      </c>
      <c r="N117" s="127" t="str">
        <f t="shared" si="19"/>
        <v/>
      </c>
    </row>
    <row r="118" spans="1:14" ht="13.8" thickBot="1" x14ac:dyDescent="0.3">
      <c r="A118" s="128">
        <v>9</v>
      </c>
      <c r="B118" s="125" t="str">
        <f>IF(muffe!B16="","",muffe!B16)</f>
        <v/>
      </c>
      <c r="C118" s="125" t="str">
        <f>IF(muffe!C16="","",muffe!C16)</f>
        <v/>
      </c>
      <c r="D118" s="125" t="str">
        <f>IF(muffe!D16="","",muffe!D16)</f>
        <v/>
      </c>
      <c r="E118" s="125" t="str">
        <f>IF(muffe!E16="","",muffe!E16)</f>
        <v/>
      </c>
      <c r="F118" s="125" t="str">
        <f>IF(muffe!F16="","",muffe!F16)</f>
        <v/>
      </c>
      <c r="G118" s="125" t="str">
        <f>IF(muffe!G16="","",muffe!G16)</f>
        <v/>
      </c>
      <c r="H118" s="125" t="str">
        <f>IF(muffe!H16="","",muffe!H16)</f>
        <v/>
      </c>
      <c r="I118" s="126"/>
      <c r="J118" s="127" t="str">
        <f t="shared" si="15"/>
        <v/>
      </c>
      <c r="K118" s="127" t="str">
        <f t="shared" si="16"/>
        <v/>
      </c>
      <c r="L118" s="127" t="str">
        <f t="shared" si="17"/>
        <v/>
      </c>
      <c r="M118" s="127" t="str">
        <f t="shared" si="18"/>
        <v/>
      </c>
      <c r="N118" s="127" t="str">
        <f t="shared" si="19"/>
        <v/>
      </c>
    </row>
    <row r="119" spans="1:14" ht="13.8" thickBot="1" x14ac:dyDescent="0.3">
      <c r="A119" s="128">
        <v>10</v>
      </c>
      <c r="B119" s="125" t="e">
        <f>IF(#REF!="","",#REF!)</f>
        <v>#REF!</v>
      </c>
      <c r="C119" s="125" t="e">
        <f>IF(#REF!="","",#REF!)</f>
        <v>#REF!</v>
      </c>
      <c r="D119" s="125" t="e">
        <f>IF(#REF!="","",#REF!)</f>
        <v>#REF!</v>
      </c>
      <c r="E119" s="125" t="e">
        <f>IF(#REF!="","",#REF!)</f>
        <v>#REF!</v>
      </c>
      <c r="F119" s="125" t="e">
        <f>IF(#REF!="","",#REF!)</f>
        <v>#REF!</v>
      </c>
      <c r="G119" s="125" t="e">
        <f>IF(#REF!="","",#REF!)</f>
        <v>#REF!</v>
      </c>
      <c r="H119" s="125" t="e">
        <f>IF(#REF!="","",#REF!)</f>
        <v>#REF!</v>
      </c>
      <c r="I119" s="126"/>
      <c r="J119" s="127" t="e">
        <f t="shared" si="15"/>
        <v>#REF!</v>
      </c>
      <c r="K119" s="127" t="e">
        <f t="shared" si="16"/>
        <v>#REF!</v>
      </c>
      <c r="L119" s="127" t="e">
        <f t="shared" si="17"/>
        <v>#REF!</v>
      </c>
      <c r="M119" s="127" t="e">
        <f t="shared" si="18"/>
        <v>#REF!</v>
      </c>
      <c r="N119" s="127" t="e">
        <f t="shared" si="19"/>
        <v>#REF!</v>
      </c>
    </row>
    <row r="120" spans="1:14" ht="13.8" thickBot="1" x14ac:dyDescent="0.3">
      <c r="A120" s="128">
        <v>11</v>
      </c>
      <c r="B120" s="125" t="e">
        <f>IF(#REF!="","",#REF!)</f>
        <v>#REF!</v>
      </c>
      <c r="C120" s="125" t="e">
        <f>IF(#REF!="","",#REF!)</f>
        <v>#REF!</v>
      </c>
      <c r="D120" s="125" t="e">
        <f>IF(#REF!="","",#REF!)</f>
        <v>#REF!</v>
      </c>
      <c r="E120" s="125" t="e">
        <f>IF(#REF!="","",#REF!)</f>
        <v>#REF!</v>
      </c>
      <c r="F120" s="125" t="e">
        <f>IF(#REF!="","",#REF!)</f>
        <v>#REF!</v>
      </c>
      <c r="G120" s="125" t="e">
        <f>IF(#REF!="","",#REF!)</f>
        <v>#REF!</v>
      </c>
      <c r="H120" s="125" t="e">
        <f>IF(#REF!="","",#REF!)</f>
        <v>#REF!</v>
      </c>
      <c r="I120" s="126"/>
      <c r="J120" s="127" t="e">
        <f t="shared" si="15"/>
        <v>#REF!</v>
      </c>
      <c r="K120" s="127" t="e">
        <f t="shared" si="16"/>
        <v>#REF!</v>
      </c>
      <c r="L120" s="127" t="e">
        <f t="shared" si="17"/>
        <v>#REF!</v>
      </c>
      <c r="M120" s="127" t="e">
        <f t="shared" si="18"/>
        <v>#REF!</v>
      </c>
      <c r="N120" s="127" t="e">
        <f t="shared" si="19"/>
        <v>#REF!</v>
      </c>
    </row>
    <row r="121" spans="1:14" ht="13.8" thickBot="1" x14ac:dyDescent="0.3">
      <c r="A121" s="128">
        <v>12</v>
      </c>
      <c r="B121" s="125" t="e">
        <f>IF(#REF!="","",#REF!)</f>
        <v>#REF!</v>
      </c>
      <c r="C121" s="125" t="e">
        <f>IF(#REF!="","",#REF!)</f>
        <v>#REF!</v>
      </c>
      <c r="D121" s="125" t="e">
        <f>IF(#REF!="","",#REF!)</f>
        <v>#REF!</v>
      </c>
      <c r="E121" s="125" t="e">
        <f>IF(#REF!="","",#REF!)</f>
        <v>#REF!</v>
      </c>
      <c r="F121" s="125" t="e">
        <f>IF(#REF!="","",#REF!)</f>
        <v>#REF!</v>
      </c>
      <c r="G121" s="125" t="e">
        <f>IF(#REF!="","",#REF!)</f>
        <v>#REF!</v>
      </c>
      <c r="H121" s="125" t="e">
        <f>IF(#REF!="","",#REF!)</f>
        <v>#REF!</v>
      </c>
      <c r="I121" s="126"/>
      <c r="J121" s="127" t="e">
        <f t="shared" si="15"/>
        <v>#REF!</v>
      </c>
      <c r="K121" s="127" t="e">
        <f t="shared" si="16"/>
        <v>#REF!</v>
      </c>
      <c r="L121" s="127" t="e">
        <f t="shared" si="17"/>
        <v>#REF!</v>
      </c>
      <c r="M121" s="127" t="e">
        <f t="shared" si="18"/>
        <v>#REF!</v>
      </c>
      <c r="N121" s="127" t="e">
        <f t="shared" si="19"/>
        <v>#REF!</v>
      </c>
    </row>
    <row r="122" spans="1:14" ht="13.8" thickBot="1" x14ac:dyDescent="0.3">
      <c r="A122" s="128">
        <v>13</v>
      </c>
      <c r="B122" s="125" t="e">
        <f>IF(#REF!="","",#REF!)</f>
        <v>#REF!</v>
      </c>
      <c r="C122" s="125" t="e">
        <f>IF(#REF!="","",#REF!)</f>
        <v>#REF!</v>
      </c>
      <c r="D122" s="125" t="e">
        <f>IF(#REF!="","",#REF!)</f>
        <v>#REF!</v>
      </c>
      <c r="E122" s="125" t="e">
        <f>IF(#REF!="","",#REF!)</f>
        <v>#REF!</v>
      </c>
      <c r="F122" s="125" t="e">
        <f>IF(#REF!="","",#REF!)</f>
        <v>#REF!</v>
      </c>
      <c r="G122" s="125" t="e">
        <f>IF(#REF!="","",#REF!)</f>
        <v>#REF!</v>
      </c>
      <c r="H122" s="125" t="e">
        <f>IF(#REF!="","",#REF!)</f>
        <v>#REF!</v>
      </c>
      <c r="I122" s="126"/>
      <c r="J122" s="127" t="e">
        <f t="shared" si="15"/>
        <v>#REF!</v>
      </c>
      <c r="K122" s="127" t="e">
        <f t="shared" si="16"/>
        <v>#REF!</v>
      </c>
      <c r="L122" s="127" t="e">
        <f t="shared" si="17"/>
        <v>#REF!</v>
      </c>
      <c r="M122" s="127" t="e">
        <f t="shared" si="18"/>
        <v>#REF!</v>
      </c>
      <c r="N122" s="127" t="e">
        <f t="shared" si="19"/>
        <v>#REF!</v>
      </c>
    </row>
    <row r="123" spans="1:14" ht="13.8" thickBot="1" x14ac:dyDescent="0.3">
      <c r="A123" s="128">
        <v>14</v>
      </c>
      <c r="B123" s="125" t="e">
        <f>IF(#REF!="","",#REF!)</f>
        <v>#REF!</v>
      </c>
      <c r="C123" s="125" t="e">
        <f>IF(#REF!="","",#REF!)</f>
        <v>#REF!</v>
      </c>
      <c r="D123" s="125" t="e">
        <f>IF(#REF!="","",#REF!)</f>
        <v>#REF!</v>
      </c>
      <c r="E123" s="125" t="e">
        <f>IF(#REF!="","",#REF!)</f>
        <v>#REF!</v>
      </c>
      <c r="F123" s="125" t="e">
        <f>IF(#REF!="","",#REF!)</f>
        <v>#REF!</v>
      </c>
      <c r="G123" s="125" t="e">
        <f>IF(#REF!="","",#REF!)</f>
        <v>#REF!</v>
      </c>
      <c r="H123" s="125" t="e">
        <f>IF(#REF!="","",#REF!)</f>
        <v>#REF!</v>
      </c>
      <c r="I123" s="126"/>
      <c r="J123" s="127" t="e">
        <f t="shared" si="15"/>
        <v>#REF!</v>
      </c>
      <c r="K123" s="127" t="e">
        <f t="shared" si="16"/>
        <v>#REF!</v>
      </c>
      <c r="L123" s="127" t="e">
        <f t="shared" si="17"/>
        <v>#REF!</v>
      </c>
      <c r="M123" s="127" t="e">
        <f t="shared" si="18"/>
        <v>#REF!</v>
      </c>
      <c r="N123" s="127" t="e">
        <f t="shared" si="19"/>
        <v>#REF!</v>
      </c>
    </row>
    <row r="124" spans="1:14" ht="13.8" thickBot="1" x14ac:dyDescent="0.3">
      <c r="A124" s="128">
        <v>15</v>
      </c>
      <c r="B124" s="125" t="e">
        <f>IF(#REF!="","",#REF!)</f>
        <v>#REF!</v>
      </c>
      <c r="C124" s="125" t="e">
        <f>IF(#REF!="","",#REF!)</f>
        <v>#REF!</v>
      </c>
      <c r="D124" s="125" t="e">
        <f>IF(#REF!="","",#REF!)</f>
        <v>#REF!</v>
      </c>
      <c r="E124" s="125" t="e">
        <f>IF(#REF!="","",#REF!)</f>
        <v>#REF!</v>
      </c>
      <c r="F124" s="125" t="e">
        <f>IF(#REF!="","",#REF!)</f>
        <v>#REF!</v>
      </c>
      <c r="G124" s="125" t="e">
        <f>IF(#REF!="","",#REF!)</f>
        <v>#REF!</v>
      </c>
      <c r="H124" s="125" t="e">
        <f>IF(#REF!="","",#REF!)</f>
        <v>#REF!</v>
      </c>
      <c r="I124" s="126"/>
      <c r="J124" s="127" t="e">
        <f t="shared" si="15"/>
        <v>#REF!</v>
      </c>
      <c r="K124" s="127" t="e">
        <f t="shared" si="16"/>
        <v>#REF!</v>
      </c>
      <c r="L124" s="127" t="e">
        <f t="shared" si="17"/>
        <v>#REF!</v>
      </c>
      <c r="M124" s="127" t="e">
        <f t="shared" si="18"/>
        <v>#REF!</v>
      </c>
      <c r="N124" s="127" t="e">
        <f t="shared" si="19"/>
        <v>#REF!</v>
      </c>
    </row>
    <row r="125" spans="1:14" ht="13.8" thickBot="1" x14ac:dyDescent="0.3">
      <c r="A125" s="128">
        <v>16</v>
      </c>
      <c r="B125" s="125" t="e">
        <f>IF(#REF!="","",#REF!)</f>
        <v>#REF!</v>
      </c>
      <c r="C125" s="125" t="e">
        <f>IF(#REF!="","",#REF!)</f>
        <v>#REF!</v>
      </c>
      <c r="D125" s="125" t="e">
        <f>IF(#REF!="","",#REF!)</f>
        <v>#REF!</v>
      </c>
      <c r="E125" s="125" t="e">
        <f>IF(#REF!="","",#REF!)</f>
        <v>#REF!</v>
      </c>
      <c r="F125" s="125" t="e">
        <f>IF(#REF!="","",#REF!)</f>
        <v>#REF!</v>
      </c>
      <c r="G125" s="125" t="e">
        <f>IF(#REF!="","",#REF!)</f>
        <v>#REF!</v>
      </c>
      <c r="H125" s="125" t="e">
        <f>IF(#REF!="","",#REF!)</f>
        <v>#REF!</v>
      </c>
      <c r="I125" s="126"/>
      <c r="J125" s="127" t="e">
        <f t="shared" si="15"/>
        <v>#REF!</v>
      </c>
      <c r="K125" s="127" t="e">
        <f t="shared" si="16"/>
        <v>#REF!</v>
      </c>
      <c r="L125" s="127" t="e">
        <f t="shared" si="17"/>
        <v>#REF!</v>
      </c>
      <c r="M125" s="127" t="e">
        <f t="shared" si="18"/>
        <v>#REF!</v>
      </c>
      <c r="N125" s="127" t="e">
        <f t="shared" si="19"/>
        <v>#REF!</v>
      </c>
    </row>
    <row r="126" spans="1:14" x14ac:dyDescent="0.25">
      <c r="A126" s="128">
        <v>17</v>
      </c>
      <c r="B126" s="125" t="e">
        <f>IF(#REF!="","",#REF!)</f>
        <v>#REF!</v>
      </c>
      <c r="C126" s="125" t="e">
        <f>IF(#REF!="","",#REF!)</f>
        <v>#REF!</v>
      </c>
      <c r="D126" s="125" t="e">
        <f>IF(#REF!="","",#REF!)</f>
        <v>#REF!</v>
      </c>
      <c r="E126" s="125" t="e">
        <f>IF(#REF!="","",#REF!)</f>
        <v>#REF!</v>
      </c>
      <c r="F126" s="125" t="e">
        <f>IF(#REF!="","",#REF!)</f>
        <v>#REF!</v>
      </c>
      <c r="G126" s="125" t="e">
        <f>IF(#REF!="","",#REF!)</f>
        <v>#REF!</v>
      </c>
      <c r="H126" s="125" t="e">
        <f>IF(#REF!="","",#REF!)</f>
        <v>#REF!</v>
      </c>
      <c r="I126" s="126"/>
      <c r="J126" s="127" t="e">
        <f t="shared" si="15"/>
        <v>#REF!</v>
      </c>
      <c r="K126" s="127" t="e">
        <f t="shared" si="16"/>
        <v>#REF!</v>
      </c>
      <c r="L126" s="127" t="e">
        <f t="shared" si="17"/>
        <v>#REF!</v>
      </c>
      <c r="M126" s="127" t="e">
        <f t="shared" si="18"/>
        <v>#REF!</v>
      </c>
      <c r="N126" s="127" t="e">
        <f t="shared" si="19"/>
        <v>#REF!</v>
      </c>
    </row>
    <row r="129" spans="1:15" x14ac:dyDescent="0.25">
      <c r="M129" s="1008"/>
      <c r="N129" s="1009"/>
      <c r="O129" s="129"/>
    </row>
    <row r="133" spans="1:15" ht="25.2" customHeight="1" x14ac:dyDescent="0.25">
      <c r="A133" s="108"/>
    </row>
    <row r="134" spans="1:15" ht="30" customHeight="1" x14ac:dyDescent="0.25">
      <c r="A134" s="109"/>
    </row>
    <row r="135" spans="1:15" ht="17.399999999999999" x14ac:dyDescent="0.3">
      <c r="A135" s="1003" t="s">
        <v>8</v>
      </c>
      <c r="B135" s="1003"/>
      <c r="C135" s="1003"/>
      <c r="D135" s="1010" t="str">
        <f>IF(perfringens!D1:N1="","",perfringens!D1:N1)</f>
        <v>PRT.PGMICALI.011 (Cl.perfringens)</v>
      </c>
      <c r="E135" s="1011"/>
      <c r="F135" s="1011"/>
      <c r="G135" s="1011"/>
      <c r="H135" s="1011"/>
      <c r="I135" s="1011"/>
      <c r="J135" s="1011"/>
      <c r="K135" s="1011"/>
      <c r="L135" s="1011"/>
      <c r="M135" s="1011"/>
      <c r="N135" s="1011"/>
    </row>
    <row r="136" spans="1:15" x14ac:dyDescent="0.25">
      <c r="A136" s="110" t="s">
        <v>0</v>
      </c>
      <c r="B136" s="1005" t="str">
        <f>IF(perfringens!B2:E2="","",perfringens!B2:E2)</f>
        <v>24,01,08</v>
      </c>
      <c r="C136" s="1006"/>
      <c r="D136" s="1006"/>
      <c r="E136" s="1006"/>
      <c r="F136" s="111"/>
      <c r="G136" s="111"/>
      <c r="H136" s="111"/>
      <c r="I136" s="111"/>
      <c r="J136" s="111"/>
      <c r="K136" s="111"/>
      <c r="L136" s="111"/>
      <c r="M136" s="111"/>
      <c r="N136" s="111"/>
    </row>
    <row r="137" spans="1:15" ht="15.6" x14ac:dyDescent="0.25">
      <c r="A137" s="112" t="s">
        <v>24</v>
      </c>
      <c r="B137" s="112"/>
      <c r="C137" s="1013" t="str">
        <f>IF(perfringens!C3:H3="","",perfringens!C3:H3)</f>
        <v>FMSAL</v>
      </c>
      <c r="D137" s="1013"/>
      <c r="E137" s="1013"/>
      <c r="F137" s="1013"/>
      <c r="G137" s="1013"/>
      <c r="H137" s="1013"/>
      <c r="I137" s="112"/>
    </row>
    <row r="138" spans="1:15" ht="15.6" x14ac:dyDescent="0.25">
      <c r="A138" s="112"/>
      <c r="B138" s="112"/>
      <c r="C138" s="113"/>
      <c r="D138" s="113"/>
      <c r="E138" s="113"/>
      <c r="F138" s="113"/>
      <c r="G138" s="113"/>
      <c r="H138" s="113"/>
      <c r="I138" s="112"/>
    </row>
    <row r="139" spans="1:15" ht="15.6" x14ac:dyDescent="0.25">
      <c r="A139" s="106" t="s">
        <v>1</v>
      </c>
      <c r="B139" s="114"/>
      <c r="C139" s="113"/>
      <c r="D139" s="113"/>
      <c r="E139" s="113"/>
      <c r="F139" s="113"/>
      <c r="G139" s="113"/>
      <c r="H139" s="113"/>
      <c r="I139" s="112"/>
    </row>
    <row r="140" spans="1:15" x14ac:dyDescent="0.25">
      <c r="C140" s="1004" t="s">
        <v>55</v>
      </c>
      <c r="D140" s="1012"/>
      <c r="E140" s="1012"/>
      <c r="F140" s="1012"/>
      <c r="G140" s="1012"/>
      <c r="H140" s="1012"/>
      <c r="J140" s="1004" t="s">
        <v>12</v>
      </c>
      <c r="K140" s="1007"/>
      <c r="L140" s="1007"/>
      <c r="M140" s="1007"/>
      <c r="N140" s="1007"/>
    </row>
    <row r="141" spans="1:15" ht="24.6" thickBot="1" x14ac:dyDescent="0.3">
      <c r="A141" s="115" t="s">
        <v>11</v>
      </c>
      <c r="B141" s="116" t="s">
        <v>5</v>
      </c>
      <c r="C141" s="117" t="s">
        <v>2</v>
      </c>
      <c r="D141" s="132">
        <v>1</v>
      </c>
      <c r="E141" s="132">
        <v>2</v>
      </c>
      <c r="F141" s="132">
        <v>3</v>
      </c>
      <c r="G141" s="117">
        <v>4</v>
      </c>
      <c r="H141" s="117">
        <v>5</v>
      </c>
      <c r="I141" s="131"/>
      <c r="J141" s="121">
        <v>1</v>
      </c>
      <c r="K141" s="117">
        <v>2</v>
      </c>
      <c r="L141" s="117">
        <v>3</v>
      </c>
      <c r="M141" s="122">
        <v>4</v>
      </c>
      <c r="N141" s="123">
        <v>5</v>
      </c>
    </row>
    <row r="142" spans="1:15" ht="13.8" thickBot="1" x14ac:dyDescent="0.3">
      <c r="A142" s="124">
        <v>1</v>
      </c>
      <c r="B142" s="125">
        <f>IF(perfringens!B8="","",perfringens!B8)</f>
        <v>2000</v>
      </c>
      <c r="C142" s="125" t="str">
        <f>IF(perfringens!C8="","",perfringens!C8)</f>
        <v>&lt; 10</v>
      </c>
      <c r="D142" s="125" t="str">
        <f>IF(perfringens!D8="","",perfringens!D8)</f>
        <v>&lt; 10</v>
      </c>
      <c r="E142" s="125" t="str">
        <f>IF(perfringens!E8="","",perfringens!E8)</f>
        <v/>
      </c>
      <c r="F142" s="125" t="str">
        <f>IF(perfringens!F8="","",perfringens!F8)</f>
        <v>&lt; 10</v>
      </c>
      <c r="G142" s="125" t="str">
        <f>IF(perfringens!G8="","",perfringens!G8)</f>
        <v/>
      </c>
      <c r="H142" s="125" t="str">
        <f>IF(perfringens!H8="","",perfringens!H8)</f>
        <v/>
      </c>
      <c r="I142" s="126"/>
      <c r="J142" s="127" t="e">
        <f t="shared" ref="J142:J158" si="20">IF(D142="","",LOG(D142))</f>
        <v>#VALUE!</v>
      </c>
      <c r="K142" s="127" t="str">
        <f t="shared" ref="K142:K158" si="21">IF(E142="","",LOG(E142))</f>
        <v/>
      </c>
      <c r="L142" s="127" t="e">
        <f t="shared" ref="L142:L158" si="22">IF(F142="","",LOG(F142))</f>
        <v>#VALUE!</v>
      </c>
      <c r="M142" s="127" t="str">
        <f t="shared" ref="M142:M158" si="23">IF(G142="","",LOG(G142))</f>
        <v/>
      </c>
      <c r="N142" s="127" t="str">
        <f t="shared" ref="N142:N158" si="24">IF(H142="","",LOG(H142))</f>
        <v/>
      </c>
    </row>
    <row r="143" spans="1:15" ht="13.8" thickBot="1" x14ac:dyDescent="0.3">
      <c r="A143" s="128">
        <v>2</v>
      </c>
      <c r="B143" s="125">
        <f>IF(perfringens!B9="","",perfringens!B9)</f>
        <v>2000</v>
      </c>
      <c r="C143" s="125">
        <f>IF(perfringens!C9="","",perfringens!C9)</f>
        <v>1000</v>
      </c>
      <c r="D143" s="125">
        <f>IF(perfringens!D9="","",perfringens!D9)</f>
        <v>1500</v>
      </c>
      <c r="E143" s="125">
        <f>IF(perfringens!E9="","",perfringens!E9)</f>
        <v>1800</v>
      </c>
      <c r="F143" s="125" t="str">
        <f>IF(perfringens!F9="","",perfringens!F9)</f>
        <v/>
      </c>
      <c r="G143" s="125" t="str">
        <f>IF(perfringens!G9="","",perfringens!G9)</f>
        <v/>
      </c>
      <c r="H143" s="125" t="str">
        <f>IF(perfringens!H9="","",perfringens!H9)</f>
        <v/>
      </c>
      <c r="I143" s="126"/>
      <c r="J143" s="127">
        <f t="shared" si="20"/>
        <v>3.1760912590556813</v>
      </c>
      <c r="K143" s="127">
        <f t="shared" si="21"/>
        <v>3.255272505103306</v>
      </c>
      <c r="L143" s="127" t="str">
        <f t="shared" si="22"/>
        <v/>
      </c>
      <c r="M143" s="127" t="str">
        <f t="shared" si="23"/>
        <v/>
      </c>
      <c r="N143" s="127" t="str">
        <f t="shared" si="24"/>
        <v/>
      </c>
    </row>
    <row r="144" spans="1:15" ht="13.8" thickBot="1" x14ac:dyDescent="0.3">
      <c r="A144" s="128">
        <v>3</v>
      </c>
      <c r="B144" s="125">
        <f>IF(perfringens!B10="","",perfringens!B10)</f>
        <v>2002</v>
      </c>
      <c r="C144" s="125" t="str">
        <f>IF(perfringens!C10="","",perfringens!C10)</f>
        <v>&lt; 100</v>
      </c>
      <c r="D144" s="125" t="str">
        <f>IF(perfringens!D10="","",perfringens!D10)</f>
        <v/>
      </c>
      <c r="E144" s="125" t="str">
        <f>IF(perfringens!E10="","",perfringens!E10)</f>
        <v/>
      </c>
      <c r="F144" s="125" t="str">
        <f>IF(perfringens!F10="","",perfringens!F10)</f>
        <v>&lt; 100</v>
      </c>
      <c r="G144" s="125" t="str">
        <f>IF(perfringens!G10="","",perfringens!G10)</f>
        <v>&lt; 100</v>
      </c>
      <c r="H144" s="125" t="str">
        <f>IF(perfringens!H10="","",perfringens!H10)</f>
        <v/>
      </c>
      <c r="I144" s="126"/>
      <c r="J144" s="127" t="str">
        <f t="shared" si="20"/>
        <v/>
      </c>
      <c r="K144" s="127" t="str">
        <f t="shared" si="21"/>
        <v/>
      </c>
      <c r="L144" s="127" t="e">
        <f t="shared" si="22"/>
        <v>#VALUE!</v>
      </c>
      <c r="M144" s="127" t="e">
        <f t="shared" si="23"/>
        <v>#VALUE!</v>
      </c>
      <c r="N144" s="127" t="str">
        <f t="shared" si="24"/>
        <v/>
      </c>
    </row>
    <row r="145" spans="1:14" ht="13.8" thickBot="1" x14ac:dyDescent="0.3">
      <c r="A145" s="128">
        <v>4</v>
      </c>
      <c r="B145" s="125">
        <f>IF(perfringens!B11="","",perfringens!B11)</f>
        <v>2003</v>
      </c>
      <c r="C145" s="125" t="str">
        <f>IF(perfringens!C11="","",perfringens!C11)</f>
        <v>&lt; 10</v>
      </c>
      <c r="D145" s="125" t="str">
        <f>IF(perfringens!D11="","",perfringens!D11)</f>
        <v/>
      </c>
      <c r="E145" s="125" t="str">
        <f>IF(perfringens!E11="","",perfringens!E11)</f>
        <v/>
      </c>
      <c r="F145" s="125" t="str">
        <f>IF(perfringens!F11="","",perfringens!F11)</f>
        <v>&lt; 10</v>
      </c>
      <c r="G145" s="125" t="str">
        <f>IF(perfringens!G11="","",perfringens!G11)</f>
        <v>&lt; 10</v>
      </c>
      <c r="H145" s="125" t="str">
        <f>IF(perfringens!H11="","",perfringens!H11)</f>
        <v/>
      </c>
      <c r="I145" s="126"/>
      <c r="J145" s="127" t="str">
        <f t="shared" si="20"/>
        <v/>
      </c>
      <c r="K145" s="127" t="str">
        <f t="shared" si="21"/>
        <v/>
      </c>
      <c r="L145" s="127" t="e">
        <f t="shared" si="22"/>
        <v>#VALUE!</v>
      </c>
      <c r="M145" s="127" t="e">
        <f t="shared" si="23"/>
        <v>#VALUE!</v>
      </c>
      <c r="N145" s="127" t="str">
        <f t="shared" si="24"/>
        <v/>
      </c>
    </row>
    <row r="146" spans="1:14" ht="13.8" thickBot="1" x14ac:dyDescent="0.3">
      <c r="A146" s="128">
        <v>5</v>
      </c>
      <c r="B146" s="125">
        <f>IF(perfringens!B12="","",perfringens!B12)</f>
        <v>2003</v>
      </c>
      <c r="C146" s="125">
        <f>IF(perfringens!C12="","",perfringens!C12)</f>
        <v>1500</v>
      </c>
      <c r="D146" s="125">
        <f>IF(perfringens!D12="","",perfringens!D12)</f>
        <v>1600</v>
      </c>
      <c r="E146" s="125" t="str">
        <f>IF(perfringens!E12="","",perfringens!E12)</f>
        <v/>
      </c>
      <c r="F146" s="125" t="str">
        <f>IF(perfringens!F12="","",perfringens!F12)</f>
        <v/>
      </c>
      <c r="G146" s="125">
        <f>IF(perfringens!G12="","",perfringens!G12)</f>
        <v>1700</v>
      </c>
      <c r="H146" s="125" t="str">
        <f>IF(perfringens!H12="","",perfringens!H12)</f>
        <v/>
      </c>
      <c r="I146" s="126"/>
      <c r="J146" s="127">
        <f t="shared" si="20"/>
        <v>3.2041199826559246</v>
      </c>
      <c r="K146" s="127" t="str">
        <f t="shared" si="21"/>
        <v/>
      </c>
      <c r="L146" s="127" t="str">
        <f t="shared" si="22"/>
        <v/>
      </c>
      <c r="M146" s="127">
        <f t="shared" si="23"/>
        <v>3.2304489213782741</v>
      </c>
      <c r="N146" s="127" t="str">
        <f t="shared" si="24"/>
        <v/>
      </c>
    </row>
    <row r="147" spans="1:14" ht="13.8" thickBot="1" x14ac:dyDescent="0.3">
      <c r="A147" s="128">
        <v>6</v>
      </c>
      <c r="B147" s="125" t="str">
        <f>IF(perfringens!B13="","",perfringens!B13)</f>
        <v/>
      </c>
      <c r="C147" s="125" t="str">
        <f>IF(perfringens!C13="","",perfringens!C13)</f>
        <v/>
      </c>
      <c r="D147" s="125">
        <f>IF(perfringens!D13="","",perfringens!D13)</f>
        <v>1900</v>
      </c>
      <c r="E147" s="125" t="str">
        <f>IF(perfringens!E13="","",perfringens!E13)</f>
        <v/>
      </c>
      <c r="F147" s="125" t="str">
        <f>IF(perfringens!F13="","",perfringens!F13)</f>
        <v/>
      </c>
      <c r="G147" s="125">
        <f>IF(perfringens!G13="","",perfringens!G13)</f>
        <v>1900</v>
      </c>
      <c r="H147" s="125" t="str">
        <f>IF(perfringens!H13="","",perfringens!H13)</f>
        <v/>
      </c>
      <c r="I147" s="126"/>
      <c r="J147" s="127">
        <f t="shared" si="20"/>
        <v>3.2787536009528289</v>
      </c>
      <c r="K147" s="127" t="str">
        <f t="shared" si="21"/>
        <v/>
      </c>
      <c r="L147" s="127" t="str">
        <f t="shared" si="22"/>
        <v/>
      </c>
      <c r="M147" s="127">
        <f t="shared" si="23"/>
        <v>3.2787536009528289</v>
      </c>
      <c r="N147" s="127" t="str">
        <f t="shared" si="24"/>
        <v/>
      </c>
    </row>
    <row r="148" spans="1:14" ht="13.8" thickBot="1" x14ac:dyDescent="0.3">
      <c r="A148" s="128">
        <v>7</v>
      </c>
      <c r="B148" s="125">
        <f>IF(perfringens!B14="","",perfringens!B14)</f>
        <v>2204</v>
      </c>
      <c r="C148" s="125">
        <f>IF(perfringens!C14="","",perfringens!C14)</f>
        <v>5055</v>
      </c>
      <c r="D148" s="125">
        <f>IF(perfringens!D14="","",perfringens!D14)</f>
        <v>1600</v>
      </c>
      <c r="E148" s="125">
        <f>IF(perfringens!E14="","",perfringens!E14)</f>
        <v>800</v>
      </c>
      <c r="F148" s="125" t="str">
        <f>IF(perfringens!F14="","",perfringens!F14)</f>
        <v/>
      </c>
      <c r="G148" s="125">
        <f>IF(perfringens!G14="","",perfringens!G14)</f>
        <v>2500</v>
      </c>
      <c r="H148" s="125" t="str">
        <f>IF(perfringens!H14="","",perfringens!H14)</f>
        <v/>
      </c>
      <c r="I148" s="126"/>
      <c r="J148" s="127">
        <f t="shared" si="20"/>
        <v>3.2041199826559246</v>
      </c>
      <c r="K148" s="127">
        <f t="shared" si="21"/>
        <v>2.9030899869919438</v>
      </c>
      <c r="L148" s="127" t="str">
        <f t="shared" si="22"/>
        <v/>
      </c>
      <c r="M148" s="127">
        <f t="shared" si="23"/>
        <v>3.3979400086720375</v>
      </c>
      <c r="N148" s="127" t="str">
        <f t="shared" si="24"/>
        <v/>
      </c>
    </row>
    <row r="149" spans="1:14" ht="13.8" thickBot="1" x14ac:dyDescent="0.3">
      <c r="A149" s="128">
        <v>8</v>
      </c>
      <c r="B149" s="125">
        <f>IF(perfringens!B15="","",perfringens!B15)</f>
        <v>2005</v>
      </c>
      <c r="C149" s="125">
        <f>IF(perfringens!C15="","",perfringens!C15)</f>
        <v>1100</v>
      </c>
      <c r="D149" s="125" t="str">
        <f>IF(perfringens!D15="","",perfringens!D15)</f>
        <v/>
      </c>
      <c r="E149" s="125" t="str">
        <f>IF(perfringens!E15="","",perfringens!E15)</f>
        <v/>
      </c>
      <c r="F149" s="125" t="str">
        <f>IF(perfringens!F15="","",perfringens!F15)</f>
        <v/>
      </c>
      <c r="G149" s="125">
        <f>IF(perfringens!G15="","",perfringens!G15)</f>
        <v>320</v>
      </c>
      <c r="H149" s="125" t="str">
        <f>IF(perfringens!H15="","",perfringens!H15)</f>
        <v/>
      </c>
      <c r="I149" s="126"/>
      <c r="J149" s="127" t="str">
        <f t="shared" si="20"/>
        <v/>
      </c>
      <c r="K149" s="127" t="str">
        <f t="shared" si="21"/>
        <v/>
      </c>
      <c r="L149" s="127" t="str">
        <f t="shared" si="22"/>
        <v/>
      </c>
      <c r="M149" s="127">
        <f t="shared" si="23"/>
        <v>2.5051499783199058</v>
      </c>
      <c r="N149" s="127" t="str">
        <f t="shared" si="24"/>
        <v/>
      </c>
    </row>
    <row r="150" spans="1:14" ht="13.8" thickBot="1" x14ac:dyDescent="0.3">
      <c r="A150" s="128">
        <v>9</v>
      </c>
      <c r="B150" s="125" t="str">
        <f>IF(perfringens!B16="","",perfringens!B16)</f>
        <v/>
      </c>
      <c r="C150" s="125" t="str">
        <f>IF(perfringens!C16="","",perfringens!C16)</f>
        <v/>
      </c>
      <c r="D150" s="125" t="str">
        <f>IF(perfringens!D16="","",perfringens!D16)</f>
        <v/>
      </c>
      <c r="E150" s="125" t="str">
        <f>IF(perfringens!E16="","",perfringens!E16)</f>
        <v/>
      </c>
      <c r="F150" s="125" t="str">
        <f>IF(perfringens!F16="","",perfringens!F16)</f>
        <v/>
      </c>
      <c r="G150" s="125">
        <f>IF(perfringens!G16="","",perfringens!G16)</f>
        <v>320</v>
      </c>
      <c r="H150" s="125" t="str">
        <f>IF(perfringens!H16="","",perfringens!H16)</f>
        <v/>
      </c>
      <c r="I150" s="126"/>
      <c r="J150" s="127" t="str">
        <f t="shared" si="20"/>
        <v/>
      </c>
      <c r="K150" s="127" t="str">
        <f t="shared" si="21"/>
        <v/>
      </c>
      <c r="L150" s="127" t="str">
        <f t="shared" si="22"/>
        <v/>
      </c>
      <c r="M150" s="127">
        <f t="shared" si="23"/>
        <v>2.5051499783199058</v>
      </c>
      <c r="N150" s="127" t="str">
        <f t="shared" si="24"/>
        <v/>
      </c>
    </row>
    <row r="151" spans="1:14" ht="13.8" thickBot="1" x14ac:dyDescent="0.3">
      <c r="A151" s="128">
        <v>10</v>
      </c>
      <c r="B151" s="125">
        <f>IF(perfringens!B17="","",perfringens!B17)</f>
        <v>2005</v>
      </c>
      <c r="C151" s="125">
        <f>IF(perfringens!C17="","",perfringens!C17)</f>
        <v>370</v>
      </c>
      <c r="D151" s="125">
        <f>IF(perfringens!D17="","",perfringens!D17)</f>
        <v>1600</v>
      </c>
      <c r="E151" s="125" t="str">
        <f>IF(perfringens!E17="","",perfringens!E17)</f>
        <v/>
      </c>
      <c r="F151" s="125" t="str">
        <f>IF(perfringens!F17="","",perfringens!F17)</f>
        <v/>
      </c>
      <c r="G151" s="125">
        <f>IF(perfringens!G17="","",perfringens!G17)</f>
        <v>1200</v>
      </c>
      <c r="H151" s="125">
        <f>IF(perfringens!H17="","",perfringens!H17)</f>
        <v>1200</v>
      </c>
      <c r="I151" s="126"/>
      <c r="J151" s="127">
        <f t="shared" si="20"/>
        <v>3.2041199826559246</v>
      </c>
      <c r="K151" s="127" t="str">
        <f t="shared" si="21"/>
        <v/>
      </c>
      <c r="L151" s="127" t="str">
        <f t="shared" si="22"/>
        <v/>
      </c>
      <c r="M151" s="127">
        <f t="shared" si="23"/>
        <v>3.0791812460476247</v>
      </c>
      <c r="N151" s="127">
        <f t="shared" si="24"/>
        <v>3.0791812460476247</v>
      </c>
    </row>
    <row r="152" spans="1:14" ht="13.8" thickBot="1" x14ac:dyDescent="0.3">
      <c r="A152" s="128">
        <v>11</v>
      </c>
      <c r="B152" s="125" t="str">
        <f>IF(perfringens!B18="","",perfringens!B18)</f>
        <v/>
      </c>
      <c r="C152" s="125" t="str">
        <f>IF(perfringens!C18="","",perfringens!C18)</f>
        <v/>
      </c>
      <c r="D152" s="125">
        <f>IF(perfringens!D18="","",perfringens!D18)</f>
        <v>450</v>
      </c>
      <c r="E152" s="125" t="str">
        <f>IF(perfringens!E18="","",perfringens!E18)</f>
        <v/>
      </c>
      <c r="F152" s="125" t="str">
        <f>IF(perfringens!F18="","",perfringens!F18)</f>
        <v/>
      </c>
      <c r="G152" s="125">
        <f>IF(perfringens!G18="","",perfringens!G18)</f>
        <v>850</v>
      </c>
      <c r="H152" s="125">
        <f>IF(perfringens!H18="","",perfringens!H18)</f>
        <v>530</v>
      </c>
      <c r="I152" s="126"/>
      <c r="J152" s="127">
        <f t="shared" si="20"/>
        <v>2.6532125137753435</v>
      </c>
      <c r="K152" s="127" t="str">
        <f t="shared" si="21"/>
        <v/>
      </c>
      <c r="L152" s="127" t="str">
        <f t="shared" si="22"/>
        <v/>
      </c>
      <c r="M152" s="127">
        <f t="shared" si="23"/>
        <v>2.9294189257142929</v>
      </c>
      <c r="N152" s="127">
        <f t="shared" si="24"/>
        <v>2.7242758696007892</v>
      </c>
    </row>
    <row r="153" spans="1:14" ht="13.8" thickBot="1" x14ac:dyDescent="0.3">
      <c r="A153" s="128">
        <v>12</v>
      </c>
      <c r="B153" s="125" t="str">
        <f>IF(perfringens!B19="","",perfringens!B19)</f>
        <v/>
      </c>
      <c r="C153" s="125" t="str">
        <f>IF(perfringens!C19="","",perfringens!C19)</f>
        <v/>
      </c>
      <c r="D153" s="125" t="str">
        <f>IF(perfringens!D19="","",perfringens!D19)</f>
        <v/>
      </c>
      <c r="E153" s="125" t="str">
        <f>IF(perfringens!E19="","",perfringens!E19)</f>
        <v/>
      </c>
      <c r="F153" s="125" t="str">
        <f>IF(perfringens!F19="","",perfringens!F19)</f>
        <v/>
      </c>
      <c r="G153" s="125" t="str">
        <f>IF(perfringens!G19="","",perfringens!G19)</f>
        <v/>
      </c>
      <c r="H153" s="125">
        <f>IF(perfringens!H19="","",perfringens!H19)</f>
        <v>520</v>
      </c>
      <c r="I153" s="126"/>
      <c r="J153" s="127" t="str">
        <f t="shared" si="20"/>
        <v/>
      </c>
      <c r="K153" s="127" t="str">
        <f t="shared" si="21"/>
        <v/>
      </c>
      <c r="L153" s="127" t="str">
        <f t="shared" si="22"/>
        <v/>
      </c>
      <c r="M153" s="127" t="str">
        <f t="shared" si="23"/>
        <v/>
      </c>
      <c r="N153" s="127">
        <f t="shared" si="24"/>
        <v>2.716003343634799</v>
      </c>
    </row>
    <row r="154" spans="1:14" ht="13.8" thickBot="1" x14ac:dyDescent="0.3">
      <c r="A154" s="128">
        <v>13</v>
      </c>
      <c r="B154" s="125">
        <f>IF(perfringens!B20="","",perfringens!B20)</f>
        <v>2006</v>
      </c>
      <c r="C154" s="125">
        <f>IF(perfringens!C20="","",perfringens!C20)</f>
        <v>2250</v>
      </c>
      <c r="D154" s="125">
        <f>IF(perfringens!D20="","",perfringens!D20)</f>
        <v>3400</v>
      </c>
      <c r="E154" s="125" t="str">
        <f>IF(perfringens!E20="","",perfringens!E20)</f>
        <v/>
      </c>
      <c r="F154" s="125" t="str">
        <f>IF(perfringens!F20="","",perfringens!F20)</f>
        <v/>
      </c>
      <c r="G154" s="125" t="str">
        <f>IF(perfringens!G20="","",perfringens!G20)</f>
        <v/>
      </c>
      <c r="H154" s="125">
        <f>IF(perfringens!H20="","",perfringens!H20)</f>
        <v>1900</v>
      </c>
      <c r="I154" s="126"/>
      <c r="J154" s="127">
        <f t="shared" si="20"/>
        <v>3.5314789170422549</v>
      </c>
      <c r="K154" s="127" t="str">
        <f t="shared" si="21"/>
        <v/>
      </c>
      <c r="L154" s="127" t="str">
        <f t="shared" si="22"/>
        <v/>
      </c>
      <c r="M154" s="127" t="str">
        <f t="shared" si="23"/>
        <v/>
      </c>
      <c r="N154" s="127">
        <f t="shared" si="24"/>
        <v>3.2787536009528289</v>
      </c>
    </row>
    <row r="155" spans="1:14" ht="13.8" thickBot="1" x14ac:dyDescent="0.3">
      <c r="A155" s="128">
        <v>14</v>
      </c>
      <c r="B155" s="125">
        <f>IF(perfringens!B21="","",perfringens!B21)</f>
        <v>2007</v>
      </c>
      <c r="C155" s="125">
        <f>IF(perfringens!C21="","",perfringens!C21)</f>
        <v>7150</v>
      </c>
      <c r="D155" s="125">
        <f>IF(perfringens!D21="","",perfringens!D21)</f>
        <v>5800</v>
      </c>
      <c r="E155" s="125" t="str">
        <f>IF(perfringens!E21="","",perfringens!E21)</f>
        <v/>
      </c>
      <c r="F155" s="125" t="str">
        <f>IF(perfringens!F21="","",perfringens!F21)</f>
        <v/>
      </c>
      <c r="G155" s="125" t="str">
        <f>IF(perfringens!G21="","",perfringens!G21)</f>
        <v/>
      </c>
      <c r="H155" s="125">
        <f>IF(perfringens!H21="","",perfringens!H21)</f>
        <v>4800</v>
      </c>
      <c r="I155" s="126"/>
      <c r="J155" s="127">
        <f t="shared" si="20"/>
        <v>3.7634279935629373</v>
      </c>
      <c r="K155" s="127" t="str">
        <f t="shared" si="21"/>
        <v/>
      </c>
      <c r="L155" s="127" t="str">
        <f t="shared" si="22"/>
        <v/>
      </c>
      <c r="M155" s="127" t="str">
        <f t="shared" si="23"/>
        <v/>
      </c>
      <c r="N155" s="127">
        <f t="shared" si="24"/>
        <v>3.6812412373755872</v>
      </c>
    </row>
    <row r="156" spans="1:14" ht="13.8" thickBot="1" x14ac:dyDescent="0.3">
      <c r="A156" s="128">
        <v>15</v>
      </c>
      <c r="B156" s="125" t="str">
        <f>IF(perfringens!B22="","",perfringens!B22)</f>
        <v/>
      </c>
      <c r="C156" s="125" t="str">
        <f>IF(perfringens!C22="","",perfringens!C22)</f>
        <v/>
      </c>
      <c r="D156" s="125" t="str">
        <f>IF(perfringens!D22="","",perfringens!D22)</f>
        <v/>
      </c>
      <c r="E156" s="125" t="str">
        <f>IF(perfringens!E22="","",perfringens!E22)</f>
        <v/>
      </c>
      <c r="F156" s="125" t="str">
        <f>IF(perfringens!F22="","",perfringens!F22)</f>
        <v/>
      </c>
      <c r="G156" s="125" t="str">
        <f>IF(perfringens!G22="","",perfringens!G22)</f>
        <v/>
      </c>
      <c r="H156" s="125" t="str">
        <f>IF(perfringens!H22="","",perfringens!H22)</f>
        <v/>
      </c>
      <c r="I156" s="126"/>
      <c r="J156" s="127" t="str">
        <f t="shared" si="20"/>
        <v/>
      </c>
      <c r="K156" s="127" t="str">
        <f t="shared" si="21"/>
        <v/>
      </c>
      <c r="L156" s="127" t="str">
        <f t="shared" si="22"/>
        <v/>
      </c>
      <c r="M156" s="127" t="str">
        <f t="shared" si="23"/>
        <v/>
      </c>
      <c r="N156" s="127" t="str">
        <f t="shared" si="24"/>
        <v/>
      </c>
    </row>
    <row r="157" spans="1:14" ht="13.8" thickBot="1" x14ac:dyDescent="0.3">
      <c r="A157" s="128">
        <v>16</v>
      </c>
      <c r="B157" s="125" t="str">
        <f>IF(perfringens!B23="","",perfringens!B23)</f>
        <v/>
      </c>
      <c r="C157" s="125" t="str">
        <f>IF(perfringens!C23="","",perfringens!C23)</f>
        <v/>
      </c>
      <c r="D157" s="125" t="str">
        <f>IF(perfringens!D23="","",perfringens!D23)</f>
        <v/>
      </c>
      <c r="E157" s="125" t="str">
        <f>IF(perfringens!E23="","",perfringens!E23)</f>
        <v/>
      </c>
      <c r="F157" s="125" t="str">
        <f>IF(perfringens!F23="","",perfringens!F23)</f>
        <v/>
      </c>
      <c r="G157" s="125" t="str">
        <f>IF(perfringens!G23="","",perfringens!G23)</f>
        <v/>
      </c>
      <c r="H157" s="125" t="str">
        <f>IF(perfringens!H23="","",perfringens!H23)</f>
        <v/>
      </c>
      <c r="I157" s="126"/>
      <c r="J157" s="127" t="str">
        <f t="shared" si="20"/>
        <v/>
      </c>
      <c r="K157" s="127" t="str">
        <f t="shared" si="21"/>
        <v/>
      </c>
      <c r="L157" s="127" t="str">
        <f t="shared" si="22"/>
        <v/>
      </c>
      <c r="M157" s="127" t="str">
        <f t="shared" si="23"/>
        <v/>
      </c>
      <c r="N157" s="127" t="str">
        <f t="shared" si="24"/>
        <v/>
      </c>
    </row>
    <row r="158" spans="1:14" x14ac:dyDescent="0.25">
      <c r="A158" s="128">
        <v>17</v>
      </c>
      <c r="B158" s="125" t="str">
        <f>IF(perfringens!B24="","",perfringens!B24)</f>
        <v/>
      </c>
      <c r="C158" s="125" t="str">
        <f>IF(perfringens!C24="","",perfringens!C24)</f>
        <v/>
      </c>
      <c r="D158" s="125" t="str">
        <f>IF(perfringens!D24="","",perfringens!D24)</f>
        <v/>
      </c>
      <c r="E158" s="125" t="str">
        <f>IF(perfringens!E24="","",perfringens!E24)</f>
        <v/>
      </c>
      <c r="F158" s="125" t="str">
        <f>IF(perfringens!F24="","",perfringens!F24)</f>
        <v/>
      </c>
      <c r="G158" s="125" t="str">
        <f>IF(perfringens!G24="","",perfringens!G24)</f>
        <v/>
      </c>
      <c r="H158" s="125" t="str">
        <f>IF(perfringens!H24="","",perfringens!H24)</f>
        <v/>
      </c>
      <c r="I158" s="126"/>
      <c r="J158" s="127" t="str">
        <f t="shared" si="20"/>
        <v/>
      </c>
      <c r="K158" s="127" t="str">
        <f t="shared" si="21"/>
        <v/>
      </c>
      <c r="L158" s="127" t="str">
        <f t="shared" si="22"/>
        <v/>
      </c>
      <c r="M158" s="127" t="str">
        <f t="shared" si="23"/>
        <v/>
      </c>
      <c r="N158" s="127" t="str">
        <f t="shared" si="24"/>
        <v/>
      </c>
    </row>
    <row r="161" spans="1:15" x14ac:dyDescent="0.25">
      <c r="M161" s="1008"/>
      <c r="N161" s="1009"/>
      <c r="O161" s="129"/>
    </row>
    <row r="165" spans="1:15" ht="25.2" customHeight="1" x14ac:dyDescent="0.25">
      <c r="A165" s="108"/>
    </row>
    <row r="166" spans="1:15" ht="30" customHeight="1" x14ac:dyDescent="0.25">
      <c r="A166" s="109"/>
    </row>
    <row r="167" spans="1:15" ht="17.399999999999999" x14ac:dyDescent="0.3">
      <c r="A167" s="1003" t="s">
        <v>8</v>
      </c>
      <c r="B167" s="1003"/>
      <c r="C167" s="1003"/>
      <c r="D167" s="1010" t="str">
        <f>IF('anaerobi sr'!D1:N1="","",'anaerobi sr'!D1:N1)</f>
        <v>PRT.PGMICALI.011 (ASR)</v>
      </c>
      <c r="E167" s="1011"/>
      <c r="F167" s="1011"/>
      <c r="G167" s="1011"/>
      <c r="H167" s="1011"/>
      <c r="I167" s="1011"/>
      <c r="J167" s="1011"/>
      <c r="K167" s="1011"/>
      <c r="L167" s="1011"/>
      <c r="M167" s="1011"/>
      <c r="N167" s="1011"/>
    </row>
    <row r="168" spans="1:15" x14ac:dyDescent="0.25">
      <c r="A168" s="110" t="s">
        <v>0</v>
      </c>
      <c r="B168" s="1005" t="str">
        <f>IF('anaerobi sr'!B2:E2="","",'anaerobi sr'!B2:E2)</f>
        <v>24,01,08</v>
      </c>
      <c r="C168" s="1006"/>
      <c r="D168" s="1006"/>
      <c r="E168" s="1006"/>
      <c r="F168" s="111"/>
      <c r="G168" s="111"/>
      <c r="H168" s="111"/>
      <c r="I168" s="111"/>
      <c r="J168" s="111"/>
      <c r="K168" s="111"/>
      <c r="L168" s="111"/>
      <c r="M168" s="111"/>
      <c r="N168" s="111"/>
    </row>
    <row r="169" spans="1:15" ht="15.6" x14ac:dyDescent="0.25">
      <c r="A169" s="112" t="s">
        <v>24</v>
      </c>
      <c r="B169" s="112"/>
      <c r="C169" s="1013" t="str">
        <f>IF('anaerobi sr'!C3:H3="","",'anaerobi sr'!C3:H3)</f>
        <v>FMSAL</v>
      </c>
      <c r="D169" s="1013"/>
      <c r="E169" s="1013"/>
      <c r="F169" s="1013"/>
      <c r="G169" s="1013"/>
      <c r="H169" s="1013"/>
      <c r="I169" s="112"/>
    </row>
    <row r="170" spans="1:15" ht="15.6" x14ac:dyDescent="0.25">
      <c r="A170" s="112"/>
      <c r="B170" s="112"/>
      <c r="C170" s="113"/>
      <c r="D170" s="113"/>
      <c r="E170" s="113"/>
      <c r="F170" s="113"/>
      <c r="G170" s="113"/>
      <c r="H170" s="113"/>
      <c r="I170" s="112"/>
    </row>
    <row r="171" spans="1:15" ht="15.6" x14ac:dyDescent="0.25">
      <c r="A171" s="106" t="s">
        <v>1</v>
      </c>
      <c r="B171" s="114"/>
      <c r="C171" s="113"/>
      <c r="D171" s="113"/>
      <c r="E171" s="113"/>
      <c r="F171" s="113"/>
      <c r="G171" s="113"/>
      <c r="H171" s="113"/>
      <c r="I171" s="112"/>
    </row>
    <row r="172" spans="1:15" x14ac:dyDescent="0.25">
      <c r="C172" s="1004" t="s">
        <v>55</v>
      </c>
      <c r="D172" s="1012"/>
      <c r="E172" s="1012"/>
      <c r="F172" s="1012"/>
      <c r="G172" s="1012"/>
      <c r="H172" s="1012"/>
      <c r="J172" s="1004" t="s">
        <v>12</v>
      </c>
      <c r="K172" s="1007"/>
      <c r="L172" s="1007"/>
      <c r="M172" s="1007"/>
      <c r="N172" s="1007"/>
    </row>
    <row r="173" spans="1:15" ht="24.6" thickBot="1" x14ac:dyDescent="0.3">
      <c r="A173" s="115" t="s">
        <v>11</v>
      </c>
      <c r="B173" s="116" t="s">
        <v>5</v>
      </c>
      <c r="C173" s="117" t="s">
        <v>2</v>
      </c>
      <c r="D173" s="132">
        <v>1</v>
      </c>
      <c r="E173" s="132">
        <v>2</v>
      </c>
      <c r="F173" s="132">
        <v>3</v>
      </c>
      <c r="G173" s="117">
        <v>4</v>
      </c>
      <c r="H173" s="117">
        <v>5</v>
      </c>
      <c r="I173" s="131"/>
      <c r="J173" s="121">
        <v>1</v>
      </c>
      <c r="K173" s="117">
        <v>2</v>
      </c>
      <c r="L173" s="117">
        <v>3</v>
      </c>
      <c r="M173" s="122">
        <v>4</v>
      </c>
      <c r="N173" s="123">
        <v>5</v>
      </c>
    </row>
    <row r="174" spans="1:15" ht="13.8" thickBot="1" x14ac:dyDescent="0.3">
      <c r="A174" s="124">
        <v>1</v>
      </c>
      <c r="B174" s="125">
        <f>IF('anaerobi sr'!B8="","",'anaerobi sr'!B8)</f>
        <v>2002</v>
      </c>
      <c r="C174" s="125">
        <f>IF('anaerobi sr'!C8="","",'anaerobi sr'!C8)</f>
        <v>11000</v>
      </c>
      <c r="D174" s="125">
        <f>IF('anaerobi sr'!D8="","",'anaerobi sr'!D8)</f>
        <v>22000</v>
      </c>
      <c r="E174" s="125" t="str">
        <f>IF('anaerobi sr'!E8="","",'anaerobi sr'!E8)</f>
        <v/>
      </c>
      <c r="F174" s="125" t="str">
        <f>IF('anaerobi sr'!F8="","",'anaerobi sr'!F8)</f>
        <v/>
      </c>
      <c r="G174" s="125" t="str">
        <f>IF('anaerobi sr'!G8="","",'anaerobi sr'!G8)</f>
        <v/>
      </c>
      <c r="H174" s="125" t="str">
        <f>IF('anaerobi sr'!H8="","",'anaerobi sr'!H8)</f>
        <v/>
      </c>
      <c r="I174" s="126"/>
      <c r="J174" s="127">
        <f t="shared" ref="J174:J190" si="25">IF(D174="","",LOG(D174))</f>
        <v>4.3424226808222066</v>
      </c>
      <c r="K174" s="127" t="str">
        <f t="shared" ref="K174:K190" si="26">IF(E174="","",LOG(E174))</f>
        <v/>
      </c>
      <c r="L174" s="127" t="str">
        <f t="shared" ref="L174:L190" si="27">IF(F174="","",LOG(F174))</f>
        <v/>
      </c>
      <c r="M174" s="127" t="str">
        <f t="shared" ref="M174:M190" si="28">IF(G174="","",LOG(G174))</f>
        <v/>
      </c>
      <c r="N174" s="127" t="str">
        <f t="shared" ref="N174:N190" si="29">IF(H174="","",LOG(H174))</f>
        <v/>
      </c>
    </row>
    <row r="175" spans="1:15" ht="13.8" thickBot="1" x14ac:dyDescent="0.3">
      <c r="A175" s="128">
        <v>2</v>
      </c>
      <c r="B175" s="125">
        <f>IF('anaerobi sr'!B9="","",'anaerobi sr'!B9)</f>
        <v>2002</v>
      </c>
      <c r="C175" s="125">
        <f>IF('anaerobi sr'!C9="","",'anaerobi sr'!C9)</f>
        <v>26500</v>
      </c>
      <c r="D175" s="125">
        <f>IF('anaerobi sr'!D9="","",'anaerobi sr'!D9)</f>
        <v>22000</v>
      </c>
      <c r="E175" s="125" t="str">
        <f>IF('anaerobi sr'!E9="","",'anaerobi sr'!E9)</f>
        <v/>
      </c>
      <c r="F175" s="125" t="str">
        <f>IF('anaerobi sr'!F9="","",'anaerobi sr'!F9)</f>
        <v/>
      </c>
      <c r="G175" s="125" t="str">
        <f>IF('anaerobi sr'!G9="","",'anaerobi sr'!G9)</f>
        <v/>
      </c>
      <c r="H175" s="125" t="str">
        <f>IF('anaerobi sr'!H9="","",'anaerobi sr'!H9)</f>
        <v/>
      </c>
      <c r="I175" s="126"/>
      <c r="J175" s="127">
        <f t="shared" si="25"/>
        <v>4.3424226808222066</v>
      </c>
      <c r="K175" s="127" t="str">
        <f t="shared" si="26"/>
        <v/>
      </c>
      <c r="L175" s="127" t="str">
        <f t="shared" si="27"/>
        <v/>
      </c>
      <c r="M175" s="127" t="str">
        <f t="shared" si="28"/>
        <v/>
      </c>
      <c r="N175" s="127" t="str">
        <f t="shared" si="29"/>
        <v/>
      </c>
    </row>
    <row r="176" spans="1:15" ht="13.8" thickBot="1" x14ac:dyDescent="0.3">
      <c r="A176" s="128">
        <v>3</v>
      </c>
      <c r="B176" s="125">
        <f>IF('anaerobi sr'!B10="","",'anaerobi sr'!B10)</f>
        <v>2003</v>
      </c>
      <c r="C176" s="125">
        <f>IF('anaerobi sr'!C10="","",'anaerobi sr'!C10)</f>
        <v>4000</v>
      </c>
      <c r="D176" s="125">
        <f>IF('anaerobi sr'!D10="","",'anaerobi sr'!D10)</f>
        <v>4200</v>
      </c>
      <c r="E176" s="125" t="str">
        <f>IF('anaerobi sr'!E10="","",'anaerobi sr'!E10)</f>
        <v/>
      </c>
      <c r="F176" s="125" t="str">
        <f>IF('anaerobi sr'!F10="","",'anaerobi sr'!F10)</f>
        <v/>
      </c>
      <c r="G176" s="125">
        <f>IF('anaerobi sr'!G10="","",'anaerobi sr'!G10)</f>
        <v>5300</v>
      </c>
      <c r="H176" s="125" t="str">
        <f>IF('anaerobi sr'!H10="","",'anaerobi sr'!H10)</f>
        <v/>
      </c>
      <c r="I176" s="126"/>
      <c r="J176" s="127">
        <f t="shared" si="25"/>
        <v>3.6232492903979003</v>
      </c>
      <c r="K176" s="127" t="str">
        <f t="shared" si="26"/>
        <v/>
      </c>
      <c r="L176" s="127" t="str">
        <f t="shared" si="27"/>
        <v/>
      </c>
      <c r="M176" s="127">
        <f t="shared" si="28"/>
        <v>3.7242758696007892</v>
      </c>
      <c r="N176" s="127" t="str">
        <f t="shared" si="29"/>
        <v/>
      </c>
    </row>
    <row r="177" spans="1:14" ht="13.8" thickBot="1" x14ac:dyDescent="0.3">
      <c r="A177" s="128">
        <v>4</v>
      </c>
      <c r="B177" s="125">
        <f>IF('anaerobi sr'!B11="","",'anaerobi sr'!B11)</f>
        <v>2004</v>
      </c>
      <c r="C177" s="125" t="str">
        <f>IF('anaerobi sr'!C11="","",'anaerobi sr'!C11)</f>
        <v>&lt; 10</v>
      </c>
      <c r="D177" s="125" t="str">
        <f>IF('anaerobi sr'!D11="","",'anaerobi sr'!D11)</f>
        <v>&lt; 10</v>
      </c>
      <c r="E177" s="125" t="str">
        <f>IF('anaerobi sr'!E11="","",'anaerobi sr'!E11)</f>
        <v/>
      </c>
      <c r="F177" s="125" t="str">
        <f>IF('anaerobi sr'!F11="","",'anaerobi sr'!F11)</f>
        <v/>
      </c>
      <c r="G177" s="125" t="str">
        <f>IF('anaerobi sr'!G11="","",'anaerobi sr'!G11)</f>
        <v>&lt; 10</v>
      </c>
      <c r="H177" s="125" t="str">
        <f>IF('anaerobi sr'!H11="","",'anaerobi sr'!H11)</f>
        <v/>
      </c>
      <c r="I177" s="126"/>
      <c r="J177" s="127" t="e">
        <f t="shared" si="25"/>
        <v>#VALUE!</v>
      </c>
      <c r="K177" s="127" t="str">
        <f t="shared" si="26"/>
        <v/>
      </c>
      <c r="L177" s="127" t="str">
        <f t="shared" si="27"/>
        <v/>
      </c>
      <c r="M177" s="127" t="e">
        <f t="shared" si="28"/>
        <v>#VALUE!</v>
      </c>
      <c r="N177" s="127" t="str">
        <f t="shared" si="29"/>
        <v/>
      </c>
    </row>
    <row r="178" spans="1:14" ht="13.8" thickBot="1" x14ac:dyDescent="0.3">
      <c r="A178" s="128">
        <v>5</v>
      </c>
      <c r="B178" s="125" t="str">
        <f>IF('anaerobi sr'!B26="","",'anaerobi sr'!B26)</f>
        <v/>
      </c>
      <c r="C178" s="125" t="str">
        <f>IF('anaerobi sr'!C26="","",'anaerobi sr'!C26)</f>
        <v/>
      </c>
      <c r="D178" s="125" t="str">
        <f>IF('anaerobi sr'!D26="","",'anaerobi sr'!D26)</f>
        <v/>
      </c>
      <c r="E178" s="125" t="str">
        <f>IF('anaerobi sr'!E26="","",'anaerobi sr'!E26)</f>
        <v/>
      </c>
      <c r="F178" s="125" t="str">
        <f>IF('anaerobi sr'!F26="","",'anaerobi sr'!F26)</f>
        <v/>
      </c>
      <c r="G178" s="125" t="str">
        <f>IF('anaerobi sr'!G26="","",'anaerobi sr'!G26)</f>
        <v/>
      </c>
      <c r="H178" s="125" t="str">
        <f>IF('anaerobi sr'!H26="","",'anaerobi sr'!H26)</f>
        <v/>
      </c>
      <c r="I178" s="126"/>
      <c r="J178" s="127" t="str">
        <f t="shared" si="25"/>
        <v/>
      </c>
      <c r="K178" s="127" t="str">
        <f t="shared" si="26"/>
        <v/>
      </c>
      <c r="L178" s="127" t="str">
        <f t="shared" si="27"/>
        <v/>
      </c>
      <c r="M178" s="127" t="str">
        <f t="shared" si="28"/>
        <v/>
      </c>
      <c r="N178" s="127" t="str">
        <f t="shared" si="29"/>
        <v/>
      </c>
    </row>
    <row r="179" spans="1:14" ht="13.8" thickBot="1" x14ac:dyDescent="0.3">
      <c r="A179" s="128">
        <v>6</v>
      </c>
      <c r="B179" s="125" t="str">
        <f>IF('anaerobi sr'!B27="","",'anaerobi sr'!B27)</f>
        <v/>
      </c>
      <c r="C179" s="125" t="str">
        <f>IF('anaerobi sr'!C27="","",'anaerobi sr'!C27)</f>
        <v/>
      </c>
      <c r="D179" s="125" t="str">
        <f>IF('anaerobi sr'!D27="","",'anaerobi sr'!D27)</f>
        <v/>
      </c>
      <c r="E179" s="125" t="str">
        <f>IF('anaerobi sr'!E27="","",'anaerobi sr'!E27)</f>
        <v/>
      </c>
      <c r="F179" s="125" t="str">
        <f>IF('anaerobi sr'!F27="","",'anaerobi sr'!F27)</f>
        <v/>
      </c>
      <c r="G179" s="125" t="str">
        <f>IF('anaerobi sr'!G27="","",'anaerobi sr'!G27)</f>
        <v/>
      </c>
      <c r="H179" s="125" t="str">
        <f>IF('anaerobi sr'!H27="","",'anaerobi sr'!H27)</f>
        <v/>
      </c>
      <c r="I179" s="126"/>
      <c r="J179" s="127" t="str">
        <f t="shared" si="25"/>
        <v/>
      </c>
      <c r="K179" s="127" t="str">
        <f t="shared" si="26"/>
        <v/>
      </c>
      <c r="L179" s="127" t="str">
        <f t="shared" si="27"/>
        <v/>
      </c>
      <c r="M179" s="127" t="str">
        <f t="shared" si="28"/>
        <v/>
      </c>
      <c r="N179" s="127" t="str">
        <f t="shared" si="29"/>
        <v/>
      </c>
    </row>
    <row r="180" spans="1:14" ht="13.8" thickBot="1" x14ac:dyDescent="0.3">
      <c r="A180" s="128">
        <v>7</v>
      </c>
      <c r="B180" s="125" t="str">
        <f>IF('anaerobi sr'!B28="","",'anaerobi sr'!B28)</f>
        <v/>
      </c>
      <c r="C180" s="125" t="str">
        <f>IF('anaerobi sr'!C28="","",'anaerobi sr'!C28)</f>
        <v/>
      </c>
      <c r="D180" s="125" t="str">
        <f>IF('anaerobi sr'!D28="","",'anaerobi sr'!D28)</f>
        <v/>
      </c>
      <c r="E180" s="125" t="str">
        <f>IF('anaerobi sr'!E28="","",'anaerobi sr'!E28)</f>
        <v/>
      </c>
      <c r="F180" s="125" t="str">
        <f>IF('anaerobi sr'!F28="","",'anaerobi sr'!F28)</f>
        <v/>
      </c>
      <c r="G180" s="125" t="str">
        <f>IF('anaerobi sr'!G28="","",'anaerobi sr'!G28)</f>
        <v/>
      </c>
      <c r="H180" s="125" t="str">
        <f>IF('anaerobi sr'!H28="","",'anaerobi sr'!H28)</f>
        <v/>
      </c>
      <c r="I180" s="126"/>
      <c r="J180" s="127" t="str">
        <f t="shared" si="25"/>
        <v/>
      </c>
      <c r="K180" s="127" t="str">
        <f t="shared" si="26"/>
        <v/>
      </c>
      <c r="L180" s="127" t="str">
        <f t="shared" si="27"/>
        <v/>
      </c>
      <c r="M180" s="127" t="str">
        <f t="shared" si="28"/>
        <v/>
      </c>
      <c r="N180" s="127" t="str">
        <f t="shared" si="29"/>
        <v/>
      </c>
    </row>
    <row r="181" spans="1:14" ht="13.8" thickBot="1" x14ac:dyDescent="0.3">
      <c r="A181" s="128">
        <v>8</v>
      </c>
      <c r="B181" s="125" t="e">
        <f>IF(#REF!="","",#REF!)</f>
        <v>#REF!</v>
      </c>
      <c r="C181" s="125" t="e">
        <f>IF(#REF!="","",#REF!)</f>
        <v>#REF!</v>
      </c>
      <c r="D181" s="125" t="e">
        <f>IF(#REF!="","",#REF!)</f>
        <v>#REF!</v>
      </c>
      <c r="E181" s="125" t="e">
        <f>IF(#REF!="","",#REF!)</f>
        <v>#REF!</v>
      </c>
      <c r="F181" s="125" t="e">
        <f>IF(#REF!="","",#REF!)</f>
        <v>#REF!</v>
      </c>
      <c r="G181" s="125" t="e">
        <f>IF(#REF!="","",#REF!)</f>
        <v>#REF!</v>
      </c>
      <c r="H181" s="125" t="e">
        <f>IF(#REF!="","",#REF!)</f>
        <v>#REF!</v>
      </c>
      <c r="I181" s="126"/>
      <c r="J181" s="127" t="e">
        <f t="shared" si="25"/>
        <v>#REF!</v>
      </c>
      <c r="K181" s="127" t="e">
        <f t="shared" si="26"/>
        <v>#REF!</v>
      </c>
      <c r="L181" s="127" t="e">
        <f t="shared" si="27"/>
        <v>#REF!</v>
      </c>
      <c r="M181" s="127" t="e">
        <f t="shared" si="28"/>
        <v>#REF!</v>
      </c>
      <c r="N181" s="127" t="e">
        <f t="shared" si="29"/>
        <v>#REF!</v>
      </c>
    </row>
    <row r="182" spans="1:14" ht="13.8" thickBot="1" x14ac:dyDescent="0.3">
      <c r="A182" s="128">
        <v>9</v>
      </c>
      <c r="B182" s="125" t="e">
        <f>IF(#REF!="","",#REF!)</f>
        <v>#REF!</v>
      </c>
      <c r="C182" s="125" t="e">
        <f>IF(#REF!="","",#REF!)</f>
        <v>#REF!</v>
      </c>
      <c r="D182" s="125" t="e">
        <f>IF(#REF!="","",#REF!)</f>
        <v>#REF!</v>
      </c>
      <c r="E182" s="125" t="e">
        <f>IF(#REF!="","",#REF!)</f>
        <v>#REF!</v>
      </c>
      <c r="F182" s="125" t="e">
        <f>IF(#REF!="","",#REF!)</f>
        <v>#REF!</v>
      </c>
      <c r="G182" s="125" t="e">
        <f>IF(#REF!="","",#REF!)</f>
        <v>#REF!</v>
      </c>
      <c r="H182" s="125" t="e">
        <f>IF(#REF!="","",#REF!)</f>
        <v>#REF!</v>
      </c>
      <c r="I182" s="126"/>
      <c r="J182" s="127" t="e">
        <f t="shared" si="25"/>
        <v>#REF!</v>
      </c>
      <c r="K182" s="127" t="e">
        <f t="shared" si="26"/>
        <v>#REF!</v>
      </c>
      <c r="L182" s="127" t="e">
        <f t="shared" si="27"/>
        <v>#REF!</v>
      </c>
      <c r="M182" s="127" t="e">
        <f t="shared" si="28"/>
        <v>#REF!</v>
      </c>
      <c r="N182" s="127" t="e">
        <f t="shared" si="29"/>
        <v>#REF!</v>
      </c>
    </row>
    <row r="183" spans="1:14" ht="13.8" thickBot="1" x14ac:dyDescent="0.3">
      <c r="A183" s="128">
        <v>10</v>
      </c>
      <c r="B183" s="125" t="e">
        <f>IF(#REF!="","",#REF!)</f>
        <v>#REF!</v>
      </c>
      <c r="C183" s="125" t="e">
        <f>IF(#REF!="","",#REF!)</f>
        <v>#REF!</v>
      </c>
      <c r="D183" s="125" t="e">
        <f>IF(#REF!="","",#REF!)</f>
        <v>#REF!</v>
      </c>
      <c r="E183" s="125" t="e">
        <f>IF(#REF!="","",#REF!)</f>
        <v>#REF!</v>
      </c>
      <c r="F183" s="125" t="e">
        <f>IF(#REF!="","",#REF!)</f>
        <v>#REF!</v>
      </c>
      <c r="G183" s="125" t="e">
        <f>IF(#REF!="","",#REF!)</f>
        <v>#REF!</v>
      </c>
      <c r="H183" s="125" t="e">
        <f>IF(#REF!="","",#REF!)</f>
        <v>#REF!</v>
      </c>
      <c r="I183" s="126"/>
      <c r="J183" s="127" t="e">
        <f t="shared" si="25"/>
        <v>#REF!</v>
      </c>
      <c r="K183" s="127" t="e">
        <f t="shared" si="26"/>
        <v>#REF!</v>
      </c>
      <c r="L183" s="127" t="e">
        <f t="shared" si="27"/>
        <v>#REF!</v>
      </c>
      <c r="M183" s="127" t="e">
        <f t="shared" si="28"/>
        <v>#REF!</v>
      </c>
      <c r="N183" s="127" t="e">
        <f t="shared" si="29"/>
        <v>#REF!</v>
      </c>
    </row>
    <row r="184" spans="1:14" ht="13.8" thickBot="1" x14ac:dyDescent="0.3">
      <c r="A184" s="128">
        <v>11</v>
      </c>
      <c r="B184" s="125" t="e">
        <f>IF(#REF!="","",#REF!)</f>
        <v>#REF!</v>
      </c>
      <c r="C184" s="125" t="e">
        <f>IF(#REF!="","",#REF!)</f>
        <v>#REF!</v>
      </c>
      <c r="D184" s="125" t="e">
        <f>IF(#REF!="","",#REF!)</f>
        <v>#REF!</v>
      </c>
      <c r="E184" s="125" t="e">
        <f>IF(#REF!="","",#REF!)</f>
        <v>#REF!</v>
      </c>
      <c r="F184" s="125" t="e">
        <f>IF(#REF!="","",#REF!)</f>
        <v>#REF!</v>
      </c>
      <c r="G184" s="125" t="e">
        <f>IF(#REF!="","",#REF!)</f>
        <v>#REF!</v>
      </c>
      <c r="H184" s="125" t="e">
        <f>IF(#REF!="","",#REF!)</f>
        <v>#REF!</v>
      </c>
      <c r="I184" s="126"/>
      <c r="J184" s="127" t="e">
        <f t="shared" si="25"/>
        <v>#REF!</v>
      </c>
      <c r="K184" s="127" t="e">
        <f t="shared" si="26"/>
        <v>#REF!</v>
      </c>
      <c r="L184" s="127" t="e">
        <f t="shared" si="27"/>
        <v>#REF!</v>
      </c>
      <c r="M184" s="127" t="e">
        <f t="shared" si="28"/>
        <v>#REF!</v>
      </c>
      <c r="N184" s="127" t="e">
        <f t="shared" si="29"/>
        <v>#REF!</v>
      </c>
    </row>
    <row r="185" spans="1:14" ht="13.8" thickBot="1" x14ac:dyDescent="0.3">
      <c r="A185" s="128">
        <v>12</v>
      </c>
      <c r="B185" s="125" t="e">
        <f>IF(#REF!="","",#REF!)</f>
        <v>#REF!</v>
      </c>
      <c r="C185" s="125" t="e">
        <f>IF(#REF!="","",#REF!)</f>
        <v>#REF!</v>
      </c>
      <c r="D185" s="125" t="e">
        <f>IF(#REF!="","",#REF!)</f>
        <v>#REF!</v>
      </c>
      <c r="E185" s="125" t="e">
        <f>IF(#REF!="","",#REF!)</f>
        <v>#REF!</v>
      </c>
      <c r="F185" s="125" t="e">
        <f>IF(#REF!="","",#REF!)</f>
        <v>#REF!</v>
      </c>
      <c r="G185" s="125" t="e">
        <f>IF(#REF!="","",#REF!)</f>
        <v>#REF!</v>
      </c>
      <c r="H185" s="125" t="e">
        <f>IF(#REF!="","",#REF!)</f>
        <v>#REF!</v>
      </c>
      <c r="I185" s="126"/>
      <c r="J185" s="127" t="e">
        <f t="shared" si="25"/>
        <v>#REF!</v>
      </c>
      <c r="K185" s="127" t="e">
        <f t="shared" si="26"/>
        <v>#REF!</v>
      </c>
      <c r="L185" s="127" t="e">
        <f t="shared" si="27"/>
        <v>#REF!</v>
      </c>
      <c r="M185" s="127" t="e">
        <f t="shared" si="28"/>
        <v>#REF!</v>
      </c>
      <c r="N185" s="127" t="e">
        <f t="shared" si="29"/>
        <v>#REF!</v>
      </c>
    </row>
    <row r="186" spans="1:14" ht="13.8" thickBot="1" x14ac:dyDescent="0.3">
      <c r="A186" s="128">
        <v>13</v>
      </c>
      <c r="B186" s="125" t="e">
        <f>IF(#REF!="","",#REF!)</f>
        <v>#REF!</v>
      </c>
      <c r="C186" s="125" t="e">
        <f>IF(#REF!="","",#REF!)</f>
        <v>#REF!</v>
      </c>
      <c r="D186" s="125" t="e">
        <f>IF(#REF!="","",#REF!)</f>
        <v>#REF!</v>
      </c>
      <c r="E186" s="125" t="e">
        <f>IF(#REF!="","",#REF!)</f>
        <v>#REF!</v>
      </c>
      <c r="F186" s="125" t="e">
        <f>IF(#REF!="","",#REF!)</f>
        <v>#REF!</v>
      </c>
      <c r="G186" s="125" t="e">
        <f>IF(#REF!="","",#REF!)</f>
        <v>#REF!</v>
      </c>
      <c r="H186" s="125" t="e">
        <f>IF(#REF!="","",#REF!)</f>
        <v>#REF!</v>
      </c>
      <c r="I186" s="126"/>
      <c r="J186" s="127" t="e">
        <f t="shared" si="25"/>
        <v>#REF!</v>
      </c>
      <c r="K186" s="127" t="e">
        <f t="shared" si="26"/>
        <v>#REF!</v>
      </c>
      <c r="L186" s="127" t="e">
        <f t="shared" si="27"/>
        <v>#REF!</v>
      </c>
      <c r="M186" s="127" t="e">
        <f t="shared" si="28"/>
        <v>#REF!</v>
      </c>
      <c r="N186" s="127" t="e">
        <f t="shared" si="29"/>
        <v>#REF!</v>
      </c>
    </row>
    <row r="187" spans="1:14" ht="13.8" thickBot="1" x14ac:dyDescent="0.3">
      <c r="A187" s="128">
        <v>14</v>
      </c>
      <c r="B187" s="125" t="e">
        <f>IF(#REF!="","",#REF!)</f>
        <v>#REF!</v>
      </c>
      <c r="C187" s="125" t="e">
        <f>IF(#REF!="","",#REF!)</f>
        <v>#REF!</v>
      </c>
      <c r="D187" s="125" t="e">
        <f>IF(#REF!="","",#REF!)</f>
        <v>#REF!</v>
      </c>
      <c r="E187" s="125" t="e">
        <f>IF(#REF!="","",#REF!)</f>
        <v>#REF!</v>
      </c>
      <c r="F187" s="125" t="e">
        <f>IF(#REF!="","",#REF!)</f>
        <v>#REF!</v>
      </c>
      <c r="G187" s="125" t="e">
        <f>IF(#REF!="","",#REF!)</f>
        <v>#REF!</v>
      </c>
      <c r="H187" s="125" t="e">
        <f>IF(#REF!="","",#REF!)</f>
        <v>#REF!</v>
      </c>
      <c r="I187" s="126"/>
      <c r="J187" s="127" t="e">
        <f t="shared" si="25"/>
        <v>#REF!</v>
      </c>
      <c r="K187" s="127" t="e">
        <f t="shared" si="26"/>
        <v>#REF!</v>
      </c>
      <c r="L187" s="127" t="e">
        <f t="shared" si="27"/>
        <v>#REF!</v>
      </c>
      <c r="M187" s="127" t="e">
        <f t="shared" si="28"/>
        <v>#REF!</v>
      </c>
      <c r="N187" s="127" t="e">
        <f t="shared" si="29"/>
        <v>#REF!</v>
      </c>
    </row>
    <row r="188" spans="1:14" ht="13.8" thickBot="1" x14ac:dyDescent="0.3">
      <c r="A188" s="128">
        <v>15</v>
      </c>
      <c r="B188" s="125" t="e">
        <f>IF(#REF!="","",#REF!)</f>
        <v>#REF!</v>
      </c>
      <c r="C188" s="125" t="e">
        <f>IF(#REF!="","",#REF!)</f>
        <v>#REF!</v>
      </c>
      <c r="D188" s="125" t="e">
        <f>IF(#REF!="","",#REF!)</f>
        <v>#REF!</v>
      </c>
      <c r="E188" s="125" t="e">
        <f>IF(#REF!="","",#REF!)</f>
        <v>#REF!</v>
      </c>
      <c r="F188" s="125" t="e">
        <f>IF(#REF!="","",#REF!)</f>
        <v>#REF!</v>
      </c>
      <c r="G188" s="125" t="e">
        <f>IF(#REF!="","",#REF!)</f>
        <v>#REF!</v>
      </c>
      <c r="H188" s="125" t="e">
        <f>IF(#REF!="","",#REF!)</f>
        <v>#REF!</v>
      </c>
      <c r="I188" s="126"/>
      <c r="J188" s="127" t="e">
        <f t="shared" si="25"/>
        <v>#REF!</v>
      </c>
      <c r="K188" s="127" t="e">
        <f t="shared" si="26"/>
        <v>#REF!</v>
      </c>
      <c r="L188" s="127" t="e">
        <f t="shared" si="27"/>
        <v>#REF!</v>
      </c>
      <c r="M188" s="127" t="e">
        <f t="shared" si="28"/>
        <v>#REF!</v>
      </c>
      <c r="N188" s="127" t="e">
        <f t="shared" si="29"/>
        <v>#REF!</v>
      </c>
    </row>
    <row r="189" spans="1:14" ht="13.8" thickBot="1" x14ac:dyDescent="0.3">
      <c r="A189" s="128">
        <v>16</v>
      </c>
      <c r="B189" s="125" t="e">
        <f>IF(#REF!="","",#REF!)</f>
        <v>#REF!</v>
      </c>
      <c r="C189" s="125" t="e">
        <f>IF(#REF!="","",#REF!)</f>
        <v>#REF!</v>
      </c>
      <c r="D189" s="125" t="e">
        <f>IF(#REF!="","",#REF!)</f>
        <v>#REF!</v>
      </c>
      <c r="E189" s="125" t="e">
        <f>IF(#REF!="","",#REF!)</f>
        <v>#REF!</v>
      </c>
      <c r="F189" s="125" t="e">
        <f>IF(#REF!="","",#REF!)</f>
        <v>#REF!</v>
      </c>
      <c r="G189" s="125" t="e">
        <f>IF(#REF!="","",#REF!)</f>
        <v>#REF!</v>
      </c>
      <c r="H189" s="125" t="e">
        <f>IF(#REF!="","",#REF!)</f>
        <v>#REF!</v>
      </c>
      <c r="I189" s="126"/>
      <c r="J189" s="127" t="e">
        <f t="shared" si="25"/>
        <v>#REF!</v>
      </c>
      <c r="K189" s="127" t="e">
        <f t="shared" si="26"/>
        <v>#REF!</v>
      </c>
      <c r="L189" s="127" t="e">
        <f t="shared" si="27"/>
        <v>#REF!</v>
      </c>
      <c r="M189" s="127" t="e">
        <f t="shared" si="28"/>
        <v>#REF!</v>
      </c>
      <c r="N189" s="127" t="e">
        <f t="shared" si="29"/>
        <v>#REF!</v>
      </c>
    </row>
    <row r="190" spans="1:14" x14ac:dyDescent="0.25">
      <c r="A190" s="128">
        <v>17</v>
      </c>
      <c r="B190" s="125" t="e">
        <f>IF(#REF!="","",#REF!)</f>
        <v>#REF!</v>
      </c>
      <c r="C190" s="125" t="e">
        <f>IF(#REF!="","",#REF!)</f>
        <v>#REF!</v>
      </c>
      <c r="D190" s="125" t="e">
        <f>IF(#REF!="","",#REF!)</f>
        <v>#REF!</v>
      </c>
      <c r="E190" s="125" t="e">
        <f>IF(#REF!="","",#REF!)</f>
        <v>#REF!</v>
      </c>
      <c r="F190" s="125" t="e">
        <f>IF(#REF!="","",#REF!)</f>
        <v>#REF!</v>
      </c>
      <c r="G190" s="125" t="e">
        <f>IF(#REF!="","",#REF!)</f>
        <v>#REF!</v>
      </c>
      <c r="H190" s="125" t="e">
        <f>IF(#REF!="","",#REF!)</f>
        <v>#REF!</v>
      </c>
      <c r="I190" s="126"/>
      <c r="J190" s="127" t="e">
        <f t="shared" si="25"/>
        <v>#REF!</v>
      </c>
      <c r="K190" s="127" t="e">
        <f t="shared" si="26"/>
        <v>#REF!</v>
      </c>
      <c r="L190" s="127" t="e">
        <f t="shared" si="27"/>
        <v>#REF!</v>
      </c>
      <c r="M190" s="127" t="e">
        <f t="shared" si="28"/>
        <v>#REF!</v>
      </c>
      <c r="N190" s="127" t="e">
        <f t="shared" si="29"/>
        <v>#REF!</v>
      </c>
    </row>
    <row r="193" spans="1:15" x14ac:dyDescent="0.25">
      <c r="M193" s="1008"/>
      <c r="N193" s="1009"/>
      <c r="O193" s="129"/>
    </row>
    <row r="197" spans="1:15" ht="25.2" customHeight="1" x14ac:dyDescent="0.25">
      <c r="A197" s="108"/>
    </row>
    <row r="198" spans="1:15" ht="30" customHeight="1" x14ac:dyDescent="0.25">
      <c r="A198" s="109"/>
    </row>
    <row r="199" spans="1:15" ht="17.399999999999999" x14ac:dyDescent="0.3">
      <c r="A199" s="1003" t="s">
        <v>8</v>
      </c>
      <c r="B199" s="1003"/>
      <c r="C199" s="1003"/>
      <c r="D199" s="1010" t="e">
        <f>IF(#REF!="","",#REF!)</f>
        <v>#REF!</v>
      </c>
      <c r="E199" s="1011"/>
      <c r="F199" s="1011"/>
      <c r="G199" s="1011"/>
      <c r="H199" s="1011"/>
      <c r="I199" s="1011"/>
      <c r="J199" s="1011"/>
      <c r="K199" s="1011"/>
      <c r="L199" s="1011"/>
      <c r="M199" s="1011"/>
      <c r="N199" s="1011"/>
    </row>
    <row r="200" spans="1:15" x14ac:dyDescent="0.25">
      <c r="A200" s="110" t="s">
        <v>0</v>
      </c>
      <c r="B200" s="1005" t="e">
        <f>IF(#REF!="","",#REF!)</f>
        <v>#REF!</v>
      </c>
      <c r="C200" s="1006"/>
      <c r="D200" s="1006"/>
      <c r="E200" s="1006"/>
      <c r="F200" s="111"/>
      <c r="G200" s="111"/>
      <c r="H200" s="111"/>
      <c r="I200" s="111"/>
      <c r="J200" s="111"/>
      <c r="K200" s="111"/>
      <c r="L200" s="111"/>
      <c r="M200" s="111"/>
      <c r="N200" s="111"/>
    </row>
    <row r="201" spans="1:15" ht="15.6" x14ac:dyDescent="0.25">
      <c r="A201" s="112" t="s">
        <v>24</v>
      </c>
      <c r="B201" s="112"/>
      <c r="C201" s="1013" t="e">
        <f>IF(#REF!="","",#REF!)</f>
        <v>#REF!</v>
      </c>
      <c r="D201" s="1013"/>
      <c r="E201" s="1013"/>
      <c r="F201" s="1013"/>
      <c r="G201" s="1013"/>
      <c r="H201" s="1013"/>
      <c r="I201" s="112"/>
    </row>
    <row r="202" spans="1:15" ht="15.6" x14ac:dyDescent="0.25">
      <c r="A202" s="112"/>
      <c r="B202" s="112"/>
      <c r="C202" s="113"/>
      <c r="D202" s="113"/>
      <c r="E202" s="113"/>
      <c r="F202" s="113"/>
      <c r="G202" s="113"/>
      <c r="H202" s="113"/>
      <c r="I202" s="112"/>
    </row>
    <row r="203" spans="1:15" ht="15.6" x14ac:dyDescent="0.25">
      <c r="A203" s="106" t="s">
        <v>1</v>
      </c>
      <c r="B203" s="114"/>
      <c r="C203" s="113"/>
      <c r="D203" s="113"/>
      <c r="E203" s="113"/>
      <c r="F203" s="113"/>
      <c r="G203" s="113"/>
      <c r="H203" s="113"/>
      <c r="I203" s="112"/>
    </row>
    <row r="204" spans="1:15" x14ac:dyDescent="0.25">
      <c r="C204" s="1004" t="s">
        <v>55</v>
      </c>
      <c r="D204" s="1012"/>
      <c r="E204" s="1012"/>
      <c r="F204" s="1012"/>
      <c r="G204" s="1012"/>
      <c r="H204" s="1012"/>
      <c r="J204" s="1004" t="s">
        <v>12</v>
      </c>
      <c r="K204" s="1007"/>
      <c r="L204" s="1007"/>
      <c r="M204" s="1007"/>
      <c r="N204" s="1007"/>
    </row>
    <row r="205" spans="1:15" ht="24.6" thickBot="1" x14ac:dyDescent="0.3">
      <c r="A205" s="115" t="s">
        <v>11</v>
      </c>
      <c r="B205" s="116" t="s">
        <v>5</v>
      </c>
      <c r="C205" s="117" t="s">
        <v>2</v>
      </c>
      <c r="D205" s="132">
        <v>1</v>
      </c>
      <c r="E205" s="132">
        <v>2</v>
      </c>
      <c r="F205" s="132">
        <v>3</v>
      </c>
      <c r="G205" s="117">
        <v>4</v>
      </c>
      <c r="H205" s="117">
        <v>5</v>
      </c>
      <c r="I205" s="131"/>
      <c r="J205" s="121">
        <v>1</v>
      </c>
      <c r="K205" s="117">
        <v>2</v>
      </c>
      <c r="L205" s="117">
        <v>3</v>
      </c>
      <c r="M205" s="122">
        <v>4</v>
      </c>
      <c r="N205" s="123">
        <v>5</v>
      </c>
    </row>
    <row r="206" spans="1:15" ht="13.8" thickBot="1" x14ac:dyDescent="0.3">
      <c r="A206" s="124">
        <v>1</v>
      </c>
      <c r="B206" s="125" t="e">
        <f>IF(#REF!="","",#REF!)</f>
        <v>#REF!</v>
      </c>
      <c r="C206" s="125" t="e">
        <f>IF(#REF!="","",#REF!)</f>
        <v>#REF!</v>
      </c>
      <c r="D206" s="125" t="e">
        <f>IF(#REF!="","",#REF!)</f>
        <v>#REF!</v>
      </c>
      <c r="E206" s="125" t="e">
        <f>IF(#REF!="","",#REF!)</f>
        <v>#REF!</v>
      </c>
      <c r="F206" s="125" t="e">
        <f>IF(#REF!="","",#REF!)</f>
        <v>#REF!</v>
      </c>
      <c r="G206" s="125" t="e">
        <f>IF(#REF!="","",#REF!)</f>
        <v>#REF!</v>
      </c>
      <c r="H206" s="125" t="e">
        <f>IF(#REF!="","",#REF!)</f>
        <v>#REF!</v>
      </c>
      <c r="I206" s="126"/>
      <c r="J206" s="127" t="e">
        <f t="shared" ref="J206:J222" si="30">IF(D206="","",LOG(D206))</f>
        <v>#REF!</v>
      </c>
      <c r="K206" s="127" t="e">
        <f t="shared" ref="K206:K222" si="31">IF(E206="","",LOG(E206))</f>
        <v>#REF!</v>
      </c>
      <c r="L206" s="127" t="e">
        <f t="shared" ref="L206:L222" si="32">IF(F206="","",LOG(F206))</f>
        <v>#REF!</v>
      </c>
      <c r="M206" s="127" t="e">
        <f t="shared" ref="M206:M222" si="33">IF(G206="","",LOG(G206))</f>
        <v>#REF!</v>
      </c>
      <c r="N206" s="127" t="e">
        <f t="shared" ref="N206:N222" si="34">IF(H206="","",LOG(H206))</f>
        <v>#REF!</v>
      </c>
    </row>
    <row r="207" spans="1:15" ht="13.8" thickBot="1" x14ac:dyDescent="0.3">
      <c r="A207" s="128">
        <v>2</v>
      </c>
      <c r="B207" s="125" t="e">
        <f>IF(#REF!="","",#REF!)</f>
        <v>#REF!</v>
      </c>
      <c r="C207" s="125" t="e">
        <f>IF(#REF!="","",#REF!)</f>
        <v>#REF!</v>
      </c>
      <c r="D207" s="125" t="e">
        <f>IF(#REF!="","",#REF!)</f>
        <v>#REF!</v>
      </c>
      <c r="E207" s="125" t="e">
        <f>IF(#REF!="","",#REF!)</f>
        <v>#REF!</v>
      </c>
      <c r="F207" s="125" t="e">
        <f>IF(#REF!="","",#REF!)</f>
        <v>#REF!</v>
      </c>
      <c r="G207" s="125" t="e">
        <f>IF(#REF!="","",#REF!)</f>
        <v>#REF!</v>
      </c>
      <c r="H207" s="125" t="e">
        <f>IF(#REF!="","",#REF!)</f>
        <v>#REF!</v>
      </c>
      <c r="I207" s="126"/>
      <c r="J207" s="127" t="e">
        <f t="shared" si="30"/>
        <v>#REF!</v>
      </c>
      <c r="K207" s="127" t="e">
        <f t="shared" si="31"/>
        <v>#REF!</v>
      </c>
      <c r="L207" s="127" t="e">
        <f t="shared" si="32"/>
        <v>#REF!</v>
      </c>
      <c r="M207" s="127" t="e">
        <f t="shared" si="33"/>
        <v>#REF!</v>
      </c>
      <c r="N207" s="127" t="e">
        <f t="shared" si="34"/>
        <v>#REF!</v>
      </c>
    </row>
    <row r="208" spans="1:15" ht="13.8" thickBot="1" x14ac:dyDescent="0.3">
      <c r="A208" s="128">
        <v>3</v>
      </c>
      <c r="B208" s="125" t="e">
        <f>IF(#REF!="","",#REF!)</f>
        <v>#REF!</v>
      </c>
      <c r="C208" s="125" t="e">
        <f>IF(#REF!="","",#REF!)</f>
        <v>#REF!</v>
      </c>
      <c r="D208" s="125" t="e">
        <f>IF(#REF!="","",#REF!)</f>
        <v>#REF!</v>
      </c>
      <c r="E208" s="125" t="e">
        <f>IF(#REF!="","",#REF!)</f>
        <v>#REF!</v>
      </c>
      <c r="F208" s="125" t="e">
        <f>IF(#REF!="","",#REF!)</f>
        <v>#REF!</v>
      </c>
      <c r="G208" s="125" t="e">
        <f>IF(#REF!="","",#REF!)</f>
        <v>#REF!</v>
      </c>
      <c r="H208" s="125" t="e">
        <f>IF(#REF!="","",#REF!)</f>
        <v>#REF!</v>
      </c>
      <c r="I208" s="126"/>
      <c r="J208" s="127" t="e">
        <f t="shared" si="30"/>
        <v>#REF!</v>
      </c>
      <c r="K208" s="127" t="e">
        <f t="shared" si="31"/>
        <v>#REF!</v>
      </c>
      <c r="L208" s="127" t="e">
        <f t="shared" si="32"/>
        <v>#REF!</v>
      </c>
      <c r="M208" s="127" t="e">
        <f t="shared" si="33"/>
        <v>#REF!</v>
      </c>
      <c r="N208" s="127" t="e">
        <f t="shared" si="34"/>
        <v>#REF!</v>
      </c>
    </row>
    <row r="209" spans="1:14" ht="13.8" thickBot="1" x14ac:dyDescent="0.3">
      <c r="A209" s="128">
        <v>4</v>
      </c>
      <c r="B209" s="125" t="e">
        <f>IF(#REF!="","",#REF!)</f>
        <v>#REF!</v>
      </c>
      <c r="C209" s="125" t="e">
        <f>IF(#REF!="","",#REF!)</f>
        <v>#REF!</v>
      </c>
      <c r="D209" s="125" t="e">
        <f>IF(#REF!="","",#REF!)</f>
        <v>#REF!</v>
      </c>
      <c r="E209" s="125" t="e">
        <f>IF(#REF!="","",#REF!)</f>
        <v>#REF!</v>
      </c>
      <c r="F209" s="125" t="e">
        <f>IF(#REF!="","",#REF!)</f>
        <v>#REF!</v>
      </c>
      <c r="G209" s="125" t="e">
        <f>IF(#REF!="","",#REF!)</f>
        <v>#REF!</v>
      </c>
      <c r="H209" s="125" t="e">
        <f>IF(#REF!="","",#REF!)</f>
        <v>#REF!</v>
      </c>
      <c r="I209" s="126"/>
      <c r="J209" s="127" t="e">
        <f t="shared" si="30"/>
        <v>#REF!</v>
      </c>
      <c r="K209" s="127" t="e">
        <f t="shared" si="31"/>
        <v>#REF!</v>
      </c>
      <c r="L209" s="127" t="e">
        <f t="shared" si="32"/>
        <v>#REF!</v>
      </c>
      <c r="M209" s="127" t="e">
        <f t="shared" si="33"/>
        <v>#REF!</v>
      </c>
      <c r="N209" s="127" t="e">
        <f t="shared" si="34"/>
        <v>#REF!</v>
      </c>
    </row>
    <row r="210" spans="1:14" ht="13.8" thickBot="1" x14ac:dyDescent="0.3">
      <c r="A210" s="128">
        <v>5</v>
      </c>
      <c r="B210" s="125" t="e">
        <f>IF(#REF!="","",#REF!)</f>
        <v>#REF!</v>
      </c>
      <c r="C210" s="125" t="e">
        <f>IF(#REF!="","",#REF!)</f>
        <v>#REF!</v>
      </c>
      <c r="D210" s="125" t="e">
        <f>IF(#REF!="","",#REF!)</f>
        <v>#REF!</v>
      </c>
      <c r="E210" s="125" t="e">
        <f>IF(#REF!="","",#REF!)</f>
        <v>#REF!</v>
      </c>
      <c r="F210" s="125" t="e">
        <f>IF(#REF!="","",#REF!)</f>
        <v>#REF!</v>
      </c>
      <c r="G210" s="125" t="e">
        <f>IF(#REF!="","",#REF!)</f>
        <v>#REF!</v>
      </c>
      <c r="H210" s="125" t="e">
        <f>IF(#REF!="","",#REF!)</f>
        <v>#REF!</v>
      </c>
      <c r="I210" s="126"/>
      <c r="J210" s="127" t="e">
        <f t="shared" si="30"/>
        <v>#REF!</v>
      </c>
      <c r="K210" s="127" t="e">
        <f t="shared" si="31"/>
        <v>#REF!</v>
      </c>
      <c r="L210" s="127" t="e">
        <f t="shared" si="32"/>
        <v>#REF!</v>
      </c>
      <c r="M210" s="127" t="e">
        <f t="shared" si="33"/>
        <v>#REF!</v>
      </c>
      <c r="N210" s="127" t="e">
        <f t="shared" si="34"/>
        <v>#REF!</v>
      </c>
    </row>
    <row r="211" spans="1:14" ht="13.8" thickBot="1" x14ac:dyDescent="0.3">
      <c r="A211" s="128">
        <v>6</v>
      </c>
      <c r="B211" s="125" t="e">
        <f>IF(#REF!="","",#REF!)</f>
        <v>#REF!</v>
      </c>
      <c r="C211" s="125" t="e">
        <f>IF(#REF!="","",#REF!)</f>
        <v>#REF!</v>
      </c>
      <c r="D211" s="125" t="e">
        <f>IF(#REF!="","",#REF!)</f>
        <v>#REF!</v>
      </c>
      <c r="E211" s="125" t="e">
        <f>IF(#REF!="","",#REF!)</f>
        <v>#REF!</v>
      </c>
      <c r="F211" s="125" t="e">
        <f>IF(#REF!="","",#REF!)</f>
        <v>#REF!</v>
      </c>
      <c r="G211" s="125" t="e">
        <f>IF(#REF!="","",#REF!)</f>
        <v>#REF!</v>
      </c>
      <c r="H211" s="125" t="e">
        <f>IF(#REF!="","",#REF!)</f>
        <v>#REF!</v>
      </c>
      <c r="I211" s="126"/>
      <c r="J211" s="127" t="e">
        <f t="shared" si="30"/>
        <v>#REF!</v>
      </c>
      <c r="K211" s="127" t="e">
        <f t="shared" si="31"/>
        <v>#REF!</v>
      </c>
      <c r="L211" s="127" t="e">
        <f t="shared" si="32"/>
        <v>#REF!</v>
      </c>
      <c r="M211" s="127" t="e">
        <f t="shared" si="33"/>
        <v>#REF!</v>
      </c>
      <c r="N211" s="127" t="e">
        <f t="shared" si="34"/>
        <v>#REF!</v>
      </c>
    </row>
    <row r="212" spans="1:14" ht="13.8" thickBot="1" x14ac:dyDescent="0.3">
      <c r="A212" s="128">
        <v>7</v>
      </c>
      <c r="B212" s="125" t="e">
        <f>IF(#REF!="","",#REF!)</f>
        <v>#REF!</v>
      </c>
      <c r="C212" s="125" t="e">
        <f>IF(#REF!="","",#REF!)</f>
        <v>#REF!</v>
      </c>
      <c r="D212" s="125" t="e">
        <f>IF(#REF!="","",#REF!)</f>
        <v>#REF!</v>
      </c>
      <c r="E212" s="125" t="e">
        <f>IF(#REF!="","",#REF!)</f>
        <v>#REF!</v>
      </c>
      <c r="F212" s="125" t="e">
        <f>IF(#REF!="","",#REF!)</f>
        <v>#REF!</v>
      </c>
      <c r="G212" s="125" t="e">
        <f>IF(#REF!="","",#REF!)</f>
        <v>#REF!</v>
      </c>
      <c r="H212" s="125" t="e">
        <f>IF(#REF!="","",#REF!)</f>
        <v>#REF!</v>
      </c>
      <c r="I212" s="126"/>
      <c r="J212" s="127" t="e">
        <f t="shared" si="30"/>
        <v>#REF!</v>
      </c>
      <c r="K212" s="127" t="e">
        <f t="shared" si="31"/>
        <v>#REF!</v>
      </c>
      <c r="L212" s="127" t="e">
        <f t="shared" si="32"/>
        <v>#REF!</v>
      </c>
      <c r="M212" s="127" t="e">
        <f t="shared" si="33"/>
        <v>#REF!</v>
      </c>
      <c r="N212" s="127" t="e">
        <f t="shared" si="34"/>
        <v>#REF!</v>
      </c>
    </row>
    <row r="213" spans="1:14" ht="13.8" thickBot="1" x14ac:dyDescent="0.3">
      <c r="A213" s="128">
        <v>8</v>
      </c>
      <c r="B213" s="125" t="e">
        <f>IF(#REF!="","",#REF!)</f>
        <v>#REF!</v>
      </c>
      <c r="C213" s="125" t="e">
        <f>IF(#REF!="","",#REF!)</f>
        <v>#REF!</v>
      </c>
      <c r="D213" s="125" t="e">
        <f>IF(#REF!="","",#REF!)</f>
        <v>#REF!</v>
      </c>
      <c r="E213" s="125" t="e">
        <f>IF(#REF!="","",#REF!)</f>
        <v>#REF!</v>
      </c>
      <c r="F213" s="125" t="e">
        <f>IF(#REF!="","",#REF!)</f>
        <v>#REF!</v>
      </c>
      <c r="G213" s="125" t="e">
        <f>IF(#REF!="","",#REF!)</f>
        <v>#REF!</v>
      </c>
      <c r="H213" s="125" t="e">
        <f>IF(#REF!="","",#REF!)</f>
        <v>#REF!</v>
      </c>
      <c r="I213" s="126"/>
      <c r="J213" s="127" t="e">
        <f t="shared" si="30"/>
        <v>#REF!</v>
      </c>
      <c r="K213" s="127" t="e">
        <f t="shared" si="31"/>
        <v>#REF!</v>
      </c>
      <c r="L213" s="127" t="e">
        <f t="shared" si="32"/>
        <v>#REF!</v>
      </c>
      <c r="M213" s="127" t="e">
        <f t="shared" si="33"/>
        <v>#REF!</v>
      </c>
      <c r="N213" s="127" t="e">
        <f t="shared" si="34"/>
        <v>#REF!</v>
      </c>
    </row>
    <row r="214" spans="1:14" ht="13.8" thickBot="1" x14ac:dyDescent="0.3">
      <c r="A214" s="128">
        <v>9</v>
      </c>
      <c r="B214" s="125" t="e">
        <f>IF(#REF!="","",#REF!)</f>
        <v>#REF!</v>
      </c>
      <c r="C214" s="125" t="e">
        <f>IF(#REF!="","",#REF!)</f>
        <v>#REF!</v>
      </c>
      <c r="D214" s="125" t="e">
        <f>IF(#REF!="","",#REF!)</f>
        <v>#REF!</v>
      </c>
      <c r="E214" s="125" t="e">
        <f>IF(#REF!="","",#REF!)</f>
        <v>#REF!</v>
      </c>
      <c r="F214" s="125" t="e">
        <f>IF(#REF!="","",#REF!)</f>
        <v>#REF!</v>
      </c>
      <c r="G214" s="125" t="e">
        <f>IF(#REF!="","",#REF!)</f>
        <v>#REF!</v>
      </c>
      <c r="H214" s="125" t="e">
        <f>IF(#REF!="","",#REF!)</f>
        <v>#REF!</v>
      </c>
      <c r="I214" s="126"/>
      <c r="J214" s="127" t="e">
        <f t="shared" si="30"/>
        <v>#REF!</v>
      </c>
      <c r="K214" s="127" t="e">
        <f t="shared" si="31"/>
        <v>#REF!</v>
      </c>
      <c r="L214" s="127" t="e">
        <f t="shared" si="32"/>
        <v>#REF!</v>
      </c>
      <c r="M214" s="127" t="e">
        <f t="shared" si="33"/>
        <v>#REF!</v>
      </c>
      <c r="N214" s="127" t="e">
        <f t="shared" si="34"/>
        <v>#REF!</v>
      </c>
    </row>
    <row r="215" spans="1:14" ht="13.8" thickBot="1" x14ac:dyDescent="0.3">
      <c r="A215" s="128">
        <v>10</v>
      </c>
      <c r="B215" s="125" t="e">
        <f>IF(#REF!="","",#REF!)</f>
        <v>#REF!</v>
      </c>
      <c r="C215" s="125" t="e">
        <f>IF(#REF!="","",#REF!)</f>
        <v>#REF!</v>
      </c>
      <c r="D215" s="125" t="e">
        <f>IF(#REF!="","",#REF!)</f>
        <v>#REF!</v>
      </c>
      <c r="E215" s="125" t="e">
        <f>IF(#REF!="","",#REF!)</f>
        <v>#REF!</v>
      </c>
      <c r="F215" s="125" t="e">
        <f>IF(#REF!="","",#REF!)</f>
        <v>#REF!</v>
      </c>
      <c r="G215" s="125" t="e">
        <f>IF(#REF!="","",#REF!)</f>
        <v>#REF!</v>
      </c>
      <c r="H215" s="125" t="e">
        <f>IF(#REF!="","",#REF!)</f>
        <v>#REF!</v>
      </c>
      <c r="I215" s="126"/>
      <c r="J215" s="127" t="e">
        <f t="shared" si="30"/>
        <v>#REF!</v>
      </c>
      <c r="K215" s="127" t="e">
        <f t="shared" si="31"/>
        <v>#REF!</v>
      </c>
      <c r="L215" s="127" t="e">
        <f t="shared" si="32"/>
        <v>#REF!</v>
      </c>
      <c r="M215" s="127" t="e">
        <f t="shared" si="33"/>
        <v>#REF!</v>
      </c>
      <c r="N215" s="127" t="e">
        <f t="shared" si="34"/>
        <v>#REF!</v>
      </c>
    </row>
    <row r="216" spans="1:14" ht="13.8" thickBot="1" x14ac:dyDescent="0.3">
      <c r="A216" s="128">
        <v>11</v>
      </c>
      <c r="B216" s="125" t="e">
        <f>IF(#REF!="","",#REF!)</f>
        <v>#REF!</v>
      </c>
      <c r="C216" s="125" t="e">
        <f>IF(#REF!="","",#REF!)</f>
        <v>#REF!</v>
      </c>
      <c r="D216" s="125" t="e">
        <f>IF(#REF!="","",#REF!)</f>
        <v>#REF!</v>
      </c>
      <c r="E216" s="125" t="e">
        <f>IF(#REF!="","",#REF!)</f>
        <v>#REF!</v>
      </c>
      <c r="F216" s="125" t="e">
        <f>IF(#REF!="","",#REF!)</f>
        <v>#REF!</v>
      </c>
      <c r="G216" s="125" t="e">
        <f>IF(#REF!="","",#REF!)</f>
        <v>#REF!</v>
      </c>
      <c r="H216" s="125" t="e">
        <f>IF(#REF!="","",#REF!)</f>
        <v>#REF!</v>
      </c>
      <c r="I216" s="126"/>
      <c r="J216" s="127" t="e">
        <f t="shared" si="30"/>
        <v>#REF!</v>
      </c>
      <c r="K216" s="127" t="e">
        <f t="shared" si="31"/>
        <v>#REF!</v>
      </c>
      <c r="L216" s="127" t="e">
        <f t="shared" si="32"/>
        <v>#REF!</v>
      </c>
      <c r="M216" s="127" t="e">
        <f t="shared" si="33"/>
        <v>#REF!</v>
      </c>
      <c r="N216" s="127" t="e">
        <f t="shared" si="34"/>
        <v>#REF!</v>
      </c>
    </row>
    <row r="217" spans="1:14" ht="13.8" thickBot="1" x14ac:dyDescent="0.3">
      <c r="A217" s="128">
        <v>12</v>
      </c>
      <c r="B217" s="125" t="e">
        <f>IF(#REF!="","",#REF!)</f>
        <v>#REF!</v>
      </c>
      <c r="C217" s="125" t="e">
        <f>IF(#REF!="","",#REF!)</f>
        <v>#REF!</v>
      </c>
      <c r="D217" s="125" t="e">
        <f>IF(#REF!="","",#REF!)</f>
        <v>#REF!</v>
      </c>
      <c r="E217" s="125" t="e">
        <f>IF(#REF!="","",#REF!)</f>
        <v>#REF!</v>
      </c>
      <c r="F217" s="125" t="e">
        <f>IF(#REF!="","",#REF!)</f>
        <v>#REF!</v>
      </c>
      <c r="G217" s="125" t="e">
        <f>IF(#REF!="","",#REF!)</f>
        <v>#REF!</v>
      </c>
      <c r="H217" s="125" t="e">
        <f>IF(#REF!="","",#REF!)</f>
        <v>#REF!</v>
      </c>
      <c r="I217" s="126"/>
      <c r="J217" s="127" t="e">
        <f t="shared" si="30"/>
        <v>#REF!</v>
      </c>
      <c r="K217" s="127" t="e">
        <f t="shared" si="31"/>
        <v>#REF!</v>
      </c>
      <c r="L217" s="127" t="e">
        <f t="shared" si="32"/>
        <v>#REF!</v>
      </c>
      <c r="M217" s="127" t="e">
        <f t="shared" si="33"/>
        <v>#REF!</v>
      </c>
      <c r="N217" s="127" t="e">
        <f t="shared" si="34"/>
        <v>#REF!</v>
      </c>
    </row>
    <row r="218" spans="1:14" ht="13.8" thickBot="1" x14ac:dyDescent="0.3">
      <c r="A218" s="128">
        <v>13</v>
      </c>
      <c r="B218" s="125" t="e">
        <f>IF(#REF!="","",#REF!)</f>
        <v>#REF!</v>
      </c>
      <c r="C218" s="125" t="e">
        <f>IF(#REF!="","",#REF!)</f>
        <v>#REF!</v>
      </c>
      <c r="D218" s="125" t="e">
        <f>IF(#REF!="","",#REF!)</f>
        <v>#REF!</v>
      </c>
      <c r="E218" s="125" t="e">
        <f>IF(#REF!="","",#REF!)</f>
        <v>#REF!</v>
      </c>
      <c r="F218" s="125" t="e">
        <f>IF(#REF!="","",#REF!)</f>
        <v>#REF!</v>
      </c>
      <c r="G218" s="125" t="e">
        <f>IF(#REF!="","",#REF!)</f>
        <v>#REF!</v>
      </c>
      <c r="H218" s="125" t="e">
        <f>IF(#REF!="","",#REF!)</f>
        <v>#REF!</v>
      </c>
      <c r="I218" s="126"/>
      <c r="J218" s="127" t="e">
        <f t="shared" si="30"/>
        <v>#REF!</v>
      </c>
      <c r="K218" s="127" t="e">
        <f t="shared" si="31"/>
        <v>#REF!</v>
      </c>
      <c r="L218" s="127" t="e">
        <f t="shared" si="32"/>
        <v>#REF!</v>
      </c>
      <c r="M218" s="127" t="e">
        <f t="shared" si="33"/>
        <v>#REF!</v>
      </c>
      <c r="N218" s="127" t="e">
        <f t="shared" si="34"/>
        <v>#REF!</v>
      </c>
    </row>
    <row r="219" spans="1:14" ht="13.8" thickBot="1" x14ac:dyDescent="0.3">
      <c r="A219" s="128">
        <v>14</v>
      </c>
      <c r="B219" s="125" t="e">
        <f>IF(#REF!="","",#REF!)</f>
        <v>#REF!</v>
      </c>
      <c r="C219" s="125" t="e">
        <f>IF(#REF!="","",#REF!)</f>
        <v>#REF!</v>
      </c>
      <c r="D219" s="125" t="e">
        <f>IF(#REF!="","",#REF!)</f>
        <v>#REF!</v>
      </c>
      <c r="E219" s="125" t="e">
        <f>IF(#REF!="","",#REF!)</f>
        <v>#REF!</v>
      </c>
      <c r="F219" s="125" t="e">
        <f>IF(#REF!="","",#REF!)</f>
        <v>#REF!</v>
      </c>
      <c r="G219" s="125" t="e">
        <f>IF(#REF!="","",#REF!)</f>
        <v>#REF!</v>
      </c>
      <c r="H219" s="125" t="e">
        <f>IF(#REF!="","",#REF!)</f>
        <v>#REF!</v>
      </c>
      <c r="I219" s="126"/>
      <c r="J219" s="127" t="e">
        <f t="shared" si="30"/>
        <v>#REF!</v>
      </c>
      <c r="K219" s="127" t="e">
        <f t="shared" si="31"/>
        <v>#REF!</v>
      </c>
      <c r="L219" s="127" t="e">
        <f t="shared" si="32"/>
        <v>#REF!</v>
      </c>
      <c r="M219" s="127" t="e">
        <f t="shared" si="33"/>
        <v>#REF!</v>
      </c>
      <c r="N219" s="127" t="e">
        <f t="shared" si="34"/>
        <v>#REF!</v>
      </c>
    </row>
    <row r="220" spans="1:14" ht="13.8" thickBot="1" x14ac:dyDescent="0.3">
      <c r="A220" s="128">
        <v>15</v>
      </c>
      <c r="B220" s="125" t="e">
        <f>IF(#REF!="","",#REF!)</f>
        <v>#REF!</v>
      </c>
      <c r="C220" s="125" t="e">
        <f>IF(#REF!="","",#REF!)</f>
        <v>#REF!</v>
      </c>
      <c r="D220" s="125" t="e">
        <f>IF(#REF!="","",#REF!)</f>
        <v>#REF!</v>
      </c>
      <c r="E220" s="125" t="e">
        <f>IF(#REF!="","",#REF!)</f>
        <v>#REF!</v>
      </c>
      <c r="F220" s="125" t="e">
        <f>IF(#REF!="","",#REF!)</f>
        <v>#REF!</v>
      </c>
      <c r="G220" s="125" t="e">
        <f>IF(#REF!="","",#REF!)</f>
        <v>#REF!</v>
      </c>
      <c r="H220" s="125" t="e">
        <f>IF(#REF!="","",#REF!)</f>
        <v>#REF!</v>
      </c>
      <c r="I220" s="126"/>
      <c r="J220" s="127" t="e">
        <f t="shared" si="30"/>
        <v>#REF!</v>
      </c>
      <c r="K220" s="127" t="e">
        <f t="shared" si="31"/>
        <v>#REF!</v>
      </c>
      <c r="L220" s="127" t="e">
        <f t="shared" si="32"/>
        <v>#REF!</v>
      </c>
      <c r="M220" s="127" t="e">
        <f t="shared" si="33"/>
        <v>#REF!</v>
      </c>
      <c r="N220" s="127" t="e">
        <f t="shared" si="34"/>
        <v>#REF!</v>
      </c>
    </row>
    <row r="221" spans="1:14" ht="13.8" thickBot="1" x14ac:dyDescent="0.3">
      <c r="A221" s="128">
        <v>16</v>
      </c>
      <c r="B221" s="125" t="e">
        <f>IF(#REF!="","",#REF!)</f>
        <v>#REF!</v>
      </c>
      <c r="C221" s="125" t="e">
        <f>IF(#REF!="","",#REF!)</f>
        <v>#REF!</v>
      </c>
      <c r="D221" s="125" t="e">
        <f>IF(#REF!="","",#REF!)</f>
        <v>#REF!</v>
      </c>
      <c r="E221" s="125" t="e">
        <f>IF(#REF!="","",#REF!)</f>
        <v>#REF!</v>
      </c>
      <c r="F221" s="125" t="e">
        <f>IF(#REF!="","",#REF!)</f>
        <v>#REF!</v>
      </c>
      <c r="G221" s="125" t="e">
        <f>IF(#REF!="","",#REF!)</f>
        <v>#REF!</v>
      </c>
      <c r="H221" s="125" t="e">
        <f>IF(#REF!="","",#REF!)</f>
        <v>#REF!</v>
      </c>
      <c r="I221" s="126"/>
      <c r="J221" s="127" t="e">
        <f t="shared" si="30"/>
        <v>#REF!</v>
      </c>
      <c r="K221" s="127" t="e">
        <f t="shared" si="31"/>
        <v>#REF!</v>
      </c>
      <c r="L221" s="127" t="e">
        <f t="shared" si="32"/>
        <v>#REF!</v>
      </c>
      <c r="M221" s="127" t="e">
        <f t="shared" si="33"/>
        <v>#REF!</v>
      </c>
      <c r="N221" s="127" t="e">
        <f t="shared" si="34"/>
        <v>#REF!</v>
      </c>
    </row>
    <row r="222" spans="1:14" x14ac:dyDescent="0.25">
      <c r="A222" s="128">
        <v>17</v>
      </c>
      <c r="B222" s="125" t="e">
        <f>IF(#REF!="","",#REF!)</f>
        <v>#REF!</v>
      </c>
      <c r="C222" s="125" t="e">
        <f>IF(#REF!="","",#REF!)</f>
        <v>#REF!</v>
      </c>
      <c r="D222" s="125" t="e">
        <f>IF(#REF!="","",#REF!)</f>
        <v>#REF!</v>
      </c>
      <c r="E222" s="125" t="e">
        <f>IF(#REF!="","",#REF!)</f>
        <v>#REF!</v>
      </c>
      <c r="F222" s="125" t="e">
        <f>IF(#REF!="","",#REF!)</f>
        <v>#REF!</v>
      </c>
      <c r="G222" s="125" t="e">
        <f>IF(#REF!="","",#REF!)</f>
        <v>#REF!</v>
      </c>
      <c r="H222" s="125" t="e">
        <f>IF(#REF!="","",#REF!)</f>
        <v>#REF!</v>
      </c>
      <c r="I222" s="126"/>
      <c r="J222" s="127" t="e">
        <f t="shared" si="30"/>
        <v>#REF!</v>
      </c>
      <c r="K222" s="127" t="e">
        <f t="shared" si="31"/>
        <v>#REF!</v>
      </c>
      <c r="L222" s="127" t="e">
        <f t="shared" si="32"/>
        <v>#REF!</v>
      </c>
      <c r="M222" s="127" t="e">
        <f t="shared" si="33"/>
        <v>#REF!</v>
      </c>
      <c r="N222" s="127" t="e">
        <f t="shared" si="34"/>
        <v>#REF!</v>
      </c>
    </row>
    <row r="225" spans="1:15" x14ac:dyDescent="0.25">
      <c r="M225" s="1008"/>
      <c r="N225" s="1009"/>
      <c r="O225" s="129"/>
    </row>
    <row r="229" spans="1:15" ht="25.2" customHeight="1" x14ac:dyDescent="0.25">
      <c r="A229" s="108"/>
    </row>
    <row r="230" spans="1:15" ht="30" customHeight="1" x14ac:dyDescent="0.25">
      <c r="A230" s="109"/>
    </row>
    <row r="231" spans="1:15" ht="17.399999999999999" x14ac:dyDescent="0.3">
      <c r="A231" s="1003" t="s">
        <v>8</v>
      </c>
      <c r="B231" s="1003"/>
      <c r="C231" s="1003"/>
      <c r="D231" s="1010" t="e">
        <f>IF(#REF!="","",#REF!)</f>
        <v>#REF!</v>
      </c>
      <c r="E231" s="1011"/>
      <c r="F231" s="1011"/>
      <c r="G231" s="1011"/>
      <c r="H231" s="1011"/>
      <c r="I231" s="1011"/>
      <c r="J231" s="1011"/>
      <c r="K231" s="1011"/>
      <c r="L231" s="1011"/>
      <c r="M231" s="1011"/>
      <c r="N231" s="1011"/>
    </row>
    <row r="232" spans="1:15" x14ac:dyDescent="0.25">
      <c r="A232" s="110" t="s">
        <v>0</v>
      </c>
      <c r="B232" s="1005" t="e">
        <f>IF(#REF!="","",#REF!)</f>
        <v>#REF!</v>
      </c>
      <c r="C232" s="1006"/>
      <c r="D232" s="1006"/>
      <c r="E232" s="1006"/>
      <c r="F232" s="111"/>
      <c r="G232" s="111"/>
      <c r="H232" s="111"/>
      <c r="I232" s="111"/>
      <c r="J232" s="111"/>
      <c r="K232" s="111"/>
      <c r="L232" s="111"/>
      <c r="M232" s="111"/>
      <c r="N232" s="111"/>
    </row>
    <row r="233" spans="1:15" ht="15.6" x14ac:dyDescent="0.25">
      <c r="A233" s="112" t="s">
        <v>24</v>
      </c>
      <c r="B233" s="112"/>
      <c r="C233" s="1013" t="e">
        <f>IF(#REF!="","",#REF!)</f>
        <v>#REF!</v>
      </c>
      <c r="D233" s="1013"/>
      <c r="E233" s="1013"/>
      <c r="F233" s="1013"/>
      <c r="G233" s="1013"/>
      <c r="H233" s="1013"/>
      <c r="I233" s="112"/>
    </row>
    <row r="234" spans="1:15" ht="15.6" x14ac:dyDescent="0.25">
      <c r="A234" s="112"/>
      <c r="B234" s="112"/>
      <c r="C234" s="113"/>
      <c r="D234" s="113"/>
      <c r="E234" s="113"/>
      <c r="F234" s="113"/>
      <c r="G234" s="113"/>
      <c r="H234" s="113"/>
      <c r="I234" s="112"/>
    </row>
    <row r="235" spans="1:15" ht="15.6" x14ac:dyDescent="0.25">
      <c r="A235" s="106" t="s">
        <v>1</v>
      </c>
      <c r="B235" s="114"/>
      <c r="C235" s="113"/>
      <c r="D235" s="113"/>
      <c r="E235" s="113"/>
      <c r="F235" s="113"/>
      <c r="G235" s="113"/>
      <c r="H235" s="113"/>
      <c r="I235" s="112"/>
    </row>
    <row r="236" spans="1:15" x14ac:dyDescent="0.25">
      <c r="C236" s="1004" t="s">
        <v>55</v>
      </c>
      <c r="D236" s="1004"/>
      <c r="E236" s="1004"/>
      <c r="F236" s="1004"/>
      <c r="G236" s="1004"/>
      <c r="H236" s="1004"/>
      <c r="J236" s="1004" t="s">
        <v>12</v>
      </c>
      <c r="K236" s="1007"/>
      <c r="L236" s="1007"/>
      <c r="M236" s="1007"/>
      <c r="N236" s="1007"/>
    </row>
    <row r="237" spans="1:15" ht="24.6" thickBot="1" x14ac:dyDescent="0.3">
      <c r="A237" s="115" t="s">
        <v>11</v>
      </c>
      <c r="B237" s="116" t="s">
        <v>5</v>
      </c>
      <c r="C237" s="117" t="s">
        <v>2</v>
      </c>
      <c r="D237" s="132">
        <v>1</v>
      </c>
      <c r="E237" s="132">
        <v>2</v>
      </c>
      <c r="F237" s="132">
        <v>3</v>
      </c>
      <c r="G237" s="117">
        <v>4</v>
      </c>
      <c r="H237" s="117">
        <v>5</v>
      </c>
      <c r="I237" s="131"/>
      <c r="J237" s="121">
        <v>1</v>
      </c>
      <c r="K237" s="117">
        <v>2</v>
      </c>
      <c r="L237" s="117">
        <v>3</v>
      </c>
      <c r="M237" s="122">
        <v>4</v>
      </c>
      <c r="N237" s="123">
        <v>5</v>
      </c>
    </row>
    <row r="238" spans="1:15" ht="13.8" thickBot="1" x14ac:dyDescent="0.3">
      <c r="A238" s="124">
        <v>1</v>
      </c>
      <c r="B238" s="125" t="e">
        <f>IF(#REF!="","",#REF!)</f>
        <v>#REF!</v>
      </c>
      <c r="C238" s="125" t="e">
        <f>IF(#REF!="","",#REF!)</f>
        <v>#REF!</v>
      </c>
      <c r="D238" s="125" t="e">
        <f>IF(#REF!="","",#REF!)</f>
        <v>#REF!</v>
      </c>
      <c r="E238" s="125" t="e">
        <f>IF(#REF!="","",#REF!)</f>
        <v>#REF!</v>
      </c>
      <c r="F238" s="125" t="e">
        <f>IF(#REF!="","",#REF!)</f>
        <v>#REF!</v>
      </c>
      <c r="G238" s="125" t="e">
        <f>IF(#REF!="","",#REF!)</f>
        <v>#REF!</v>
      </c>
      <c r="H238" s="125" t="e">
        <f>IF(#REF!="","",#REF!)</f>
        <v>#REF!</v>
      </c>
      <c r="I238" s="126"/>
      <c r="J238" s="127" t="e">
        <f t="shared" ref="J238:J254" si="35">IF(D238="","",LOG(D238))</f>
        <v>#REF!</v>
      </c>
      <c r="K238" s="127" t="e">
        <f t="shared" ref="K238:K254" si="36">IF(E238="","",LOG(E238))</f>
        <v>#REF!</v>
      </c>
      <c r="L238" s="127" t="e">
        <f t="shared" ref="L238:L254" si="37">IF(F238="","",LOG(F238))</f>
        <v>#REF!</v>
      </c>
      <c r="M238" s="127" t="e">
        <f t="shared" ref="M238:M254" si="38">IF(G238="","",LOG(G238))</f>
        <v>#REF!</v>
      </c>
      <c r="N238" s="127" t="e">
        <f t="shared" ref="N238:N254" si="39">IF(H238="","",LOG(H238))</f>
        <v>#REF!</v>
      </c>
    </row>
    <row r="239" spans="1:15" ht="13.8" thickBot="1" x14ac:dyDescent="0.3">
      <c r="A239" s="128">
        <v>2</v>
      </c>
      <c r="B239" s="125" t="e">
        <f>IF(#REF!="","",#REF!)</f>
        <v>#REF!</v>
      </c>
      <c r="C239" s="125" t="e">
        <f>IF(#REF!="","",#REF!)</f>
        <v>#REF!</v>
      </c>
      <c r="D239" s="125" t="e">
        <f>IF(#REF!="","",#REF!)</f>
        <v>#REF!</v>
      </c>
      <c r="E239" s="125" t="e">
        <f>IF(#REF!="","",#REF!)</f>
        <v>#REF!</v>
      </c>
      <c r="F239" s="125" t="e">
        <f>IF(#REF!="","",#REF!)</f>
        <v>#REF!</v>
      </c>
      <c r="G239" s="125" t="e">
        <f>IF(#REF!="","",#REF!)</f>
        <v>#REF!</v>
      </c>
      <c r="H239" s="125" t="e">
        <f>IF(#REF!="","",#REF!)</f>
        <v>#REF!</v>
      </c>
      <c r="I239" s="126"/>
      <c r="J239" s="127" t="e">
        <f t="shared" si="35"/>
        <v>#REF!</v>
      </c>
      <c r="K239" s="127" t="e">
        <f t="shared" si="36"/>
        <v>#REF!</v>
      </c>
      <c r="L239" s="127" t="e">
        <f t="shared" si="37"/>
        <v>#REF!</v>
      </c>
      <c r="M239" s="127" t="e">
        <f t="shared" si="38"/>
        <v>#REF!</v>
      </c>
      <c r="N239" s="127" t="e">
        <f t="shared" si="39"/>
        <v>#REF!</v>
      </c>
    </row>
    <row r="240" spans="1:15" ht="13.8" thickBot="1" x14ac:dyDescent="0.3">
      <c r="A240" s="128">
        <v>3</v>
      </c>
      <c r="B240" s="125" t="e">
        <f>IF(#REF!="","",#REF!)</f>
        <v>#REF!</v>
      </c>
      <c r="C240" s="125" t="e">
        <f>IF(#REF!="","",#REF!)</f>
        <v>#REF!</v>
      </c>
      <c r="D240" s="125" t="e">
        <f>IF(#REF!="","",#REF!)</f>
        <v>#REF!</v>
      </c>
      <c r="E240" s="125" t="e">
        <f>IF(#REF!="","",#REF!)</f>
        <v>#REF!</v>
      </c>
      <c r="F240" s="125" t="e">
        <f>IF(#REF!="","",#REF!)</f>
        <v>#REF!</v>
      </c>
      <c r="G240" s="125" t="e">
        <f>IF(#REF!="","",#REF!)</f>
        <v>#REF!</v>
      </c>
      <c r="H240" s="125" t="e">
        <f>IF(#REF!="","",#REF!)</f>
        <v>#REF!</v>
      </c>
      <c r="I240" s="126"/>
      <c r="J240" s="127" t="e">
        <f t="shared" si="35"/>
        <v>#REF!</v>
      </c>
      <c r="K240" s="127" t="e">
        <f t="shared" si="36"/>
        <v>#REF!</v>
      </c>
      <c r="L240" s="127" t="e">
        <f t="shared" si="37"/>
        <v>#REF!</v>
      </c>
      <c r="M240" s="127" t="e">
        <f t="shared" si="38"/>
        <v>#REF!</v>
      </c>
      <c r="N240" s="127" t="e">
        <f t="shared" si="39"/>
        <v>#REF!</v>
      </c>
    </row>
    <row r="241" spans="1:14" ht="13.8" thickBot="1" x14ac:dyDescent="0.3">
      <c r="A241" s="128">
        <v>4</v>
      </c>
      <c r="B241" s="125" t="e">
        <f>IF(#REF!="","",#REF!)</f>
        <v>#REF!</v>
      </c>
      <c r="C241" s="125" t="e">
        <f>IF(#REF!="","",#REF!)</f>
        <v>#REF!</v>
      </c>
      <c r="D241" s="125" t="e">
        <f>IF(#REF!="","",#REF!)</f>
        <v>#REF!</v>
      </c>
      <c r="E241" s="125" t="e">
        <f>IF(#REF!="","",#REF!)</f>
        <v>#REF!</v>
      </c>
      <c r="F241" s="125" t="e">
        <f>IF(#REF!="","",#REF!)</f>
        <v>#REF!</v>
      </c>
      <c r="G241" s="125" t="e">
        <f>IF(#REF!="","",#REF!)</f>
        <v>#REF!</v>
      </c>
      <c r="H241" s="125" t="e">
        <f>IF(#REF!="","",#REF!)</f>
        <v>#REF!</v>
      </c>
      <c r="I241" s="126"/>
      <c r="J241" s="127" t="e">
        <f t="shared" si="35"/>
        <v>#REF!</v>
      </c>
      <c r="K241" s="127" t="e">
        <f t="shared" si="36"/>
        <v>#REF!</v>
      </c>
      <c r="L241" s="127" t="e">
        <f t="shared" si="37"/>
        <v>#REF!</v>
      </c>
      <c r="M241" s="127" t="e">
        <f t="shared" si="38"/>
        <v>#REF!</v>
      </c>
      <c r="N241" s="127" t="e">
        <f t="shared" si="39"/>
        <v>#REF!</v>
      </c>
    </row>
    <row r="242" spans="1:14" ht="13.8" thickBot="1" x14ac:dyDescent="0.3">
      <c r="A242" s="128">
        <v>5</v>
      </c>
      <c r="B242" s="125" t="e">
        <f>IF(#REF!="","",#REF!)</f>
        <v>#REF!</v>
      </c>
      <c r="C242" s="125" t="e">
        <f>IF(#REF!="","",#REF!)</f>
        <v>#REF!</v>
      </c>
      <c r="D242" s="125" t="e">
        <f>IF(#REF!="","",#REF!)</f>
        <v>#REF!</v>
      </c>
      <c r="E242" s="125" t="e">
        <f>IF(#REF!="","",#REF!)</f>
        <v>#REF!</v>
      </c>
      <c r="F242" s="125" t="e">
        <f>IF(#REF!="","",#REF!)</f>
        <v>#REF!</v>
      </c>
      <c r="G242" s="125" t="e">
        <f>IF(#REF!="","",#REF!)</f>
        <v>#REF!</v>
      </c>
      <c r="H242" s="125" t="e">
        <f>IF(#REF!="","",#REF!)</f>
        <v>#REF!</v>
      </c>
      <c r="I242" s="126"/>
      <c r="J242" s="127" t="e">
        <f t="shared" si="35"/>
        <v>#REF!</v>
      </c>
      <c r="K242" s="127" t="e">
        <f t="shared" si="36"/>
        <v>#REF!</v>
      </c>
      <c r="L242" s="127" t="e">
        <f t="shared" si="37"/>
        <v>#REF!</v>
      </c>
      <c r="M242" s="127" t="e">
        <f t="shared" si="38"/>
        <v>#REF!</v>
      </c>
      <c r="N242" s="127" t="e">
        <f t="shared" si="39"/>
        <v>#REF!</v>
      </c>
    </row>
    <row r="243" spans="1:14" ht="13.8" thickBot="1" x14ac:dyDescent="0.3">
      <c r="A243" s="128">
        <v>6</v>
      </c>
      <c r="B243" s="125" t="e">
        <f>IF(#REF!="","",#REF!)</f>
        <v>#REF!</v>
      </c>
      <c r="C243" s="125" t="e">
        <f>IF(#REF!="","",#REF!)</f>
        <v>#REF!</v>
      </c>
      <c r="D243" s="125" t="e">
        <f>IF(#REF!="","",#REF!)</f>
        <v>#REF!</v>
      </c>
      <c r="E243" s="125" t="e">
        <f>IF(#REF!="","",#REF!)</f>
        <v>#REF!</v>
      </c>
      <c r="F243" s="125" t="e">
        <f>IF(#REF!="","",#REF!)</f>
        <v>#REF!</v>
      </c>
      <c r="G243" s="125" t="e">
        <f>IF(#REF!="","",#REF!)</f>
        <v>#REF!</v>
      </c>
      <c r="H243" s="125" t="e">
        <f>IF(#REF!="","",#REF!)</f>
        <v>#REF!</v>
      </c>
      <c r="I243" s="126"/>
      <c r="J243" s="127" t="e">
        <f t="shared" si="35"/>
        <v>#REF!</v>
      </c>
      <c r="K243" s="127" t="e">
        <f t="shared" si="36"/>
        <v>#REF!</v>
      </c>
      <c r="L243" s="127" t="e">
        <f t="shared" si="37"/>
        <v>#REF!</v>
      </c>
      <c r="M243" s="127" t="e">
        <f t="shared" si="38"/>
        <v>#REF!</v>
      </c>
      <c r="N243" s="127" t="e">
        <f t="shared" si="39"/>
        <v>#REF!</v>
      </c>
    </row>
    <row r="244" spans="1:14" ht="13.8" thickBot="1" x14ac:dyDescent="0.3">
      <c r="A244" s="128">
        <v>7</v>
      </c>
      <c r="B244" s="125" t="e">
        <f>IF(#REF!="","",#REF!)</f>
        <v>#REF!</v>
      </c>
      <c r="C244" s="125" t="e">
        <f>IF(#REF!="","",#REF!)</f>
        <v>#REF!</v>
      </c>
      <c r="D244" s="125" t="e">
        <f>IF(#REF!="","",#REF!)</f>
        <v>#REF!</v>
      </c>
      <c r="E244" s="125" t="e">
        <f>IF(#REF!="","",#REF!)</f>
        <v>#REF!</v>
      </c>
      <c r="F244" s="125" t="e">
        <f>IF(#REF!="","",#REF!)</f>
        <v>#REF!</v>
      </c>
      <c r="G244" s="125" t="e">
        <f>IF(#REF!="","",#REF!)</f>
        <v>#REF!</v>
      </c>
      <c r="H244" s="125" t="e">
        <f>IF(#REF!="","",#REF!)</f>
        <v>#REF!</v>
      </c>
      <c r="I244" s="126"/>
      <c r="J244" s="127" t="e">
        <f t="shared" si="35"/>
        <v>#REF!</v>
      </c>
      <c r="K244" s="127" t="e">
        <f t="shared" si="36"/>
        <v>#REF!</v>
      </c>
      <c r="L244" s="127" t="e">
        <f t="shared" si="37"/>
        <v>#REF!</v>
      </c>
      <c r="M244" s="127" t="e">
        <f t="shared" si="38"/>
        <v>#REF!</v>
      </c>
      <c r="N244" s="127" t="e">
        <f t="shared" si="39"/>
        <v>#REF!</v>
      </c>
    </row>
    <row r="245" spans="1:14" ht="13.8" thickBot="1" x14ac:dyDescent="0.3">
      <c r="A245" s="128">
        <v>8</v>
      </c>
      <c r="B245" s="125" t="e">
        <f>IF(#REF!="","",#REF!)</f>
        <v>#REF!</v>
      </c>
      <c r="C245" s="125" t="e">
        <f>IF(#REF!="","",#REF!)</f>
        <v>#REF!</v>
      </c>
      <c r="D245" s="125" t="e">
        <f>IF(#REF!="","",#REF!)</f>
        <v>#REF!</v>
      </c>
      <c r="E245" s="125" t="e">
        <f>IF(#REF!="","",#REF!)</f>
        <v>#REF!</v>
      </c>
      <c r="F245" s="125" t="e">
        <f>IF(#REF!="","",#REF!)</f>
        <v>#REF!</v>
      </c>
      <c r="G245" s="125" t="e">
        <f>IF(#REF!="","",#REF!)</f>
        <v>#REF!</v>
      </c>
      <c r="H245" s="125" t="e">
        <f>IF(#REF!="","",#REF!)</f>
        <v>#REF!</v>
      </c>
      <c r="I245" s="126"/>
      <c r="J245" s="127" t="e">
        <f t="shared" si="35"/>
        <v>#REF!</v>
      </c>
      <c r="K245" s="127" t="e">
        <f t="shared" si="36"/>
        <v>#REF!</v>
      </c>
      <c r="L245" s="127" t="e">
        <f t="shared" si="37"/>
        <v>#REF!</v>
      </c>
      <c r="M245" s="127" t="e">
        <f t="shared" si="38"/>
        <v>#REF!</v>
      </c>
      <c r="N245" s="127" t="e">
        <f t="shared" si="39"/>
        <v>#REF!</v>
      </c>
    </row>
    <row r="246" spans="1:14" ht="13.8" thickBot="1" x14ac:dyDescent="0.3">
      <c r="A246" s="128">
        <v>9</v>
      </c>
      <c r="B246" s="125" t="e">
        <f>IF(#REF!="","",#REF!)</f>
        <v>#REF!</v>
      </c>
      <c r="C246" s="125" t="e">
        <f>IF(#REF!="","",#REF!)</f>
        <v>#REF!</v>
      </c>
      <c r="D246" s="125" t="e">
        <f>IF(#REF!="","",#REF!)</f>
        <v>#REF!</v>
      </c>
      <c r="E246" s="125" t="e">
        <f>IF(#REF!="","",#REF!)</f>
        <v>#REF!</v>
      </c>
      <c r="F246" s="125" t="e">
        <f>IF(#REF!="","",#REF!)</f>
        <v>#REF!</v>
      </c>
      <c r="G246" s="125" t="e">
        <f>IF(#REF!="","",#REF!)</f>
        <v>#REF!</v>
      </c>
      <c r="H246" s="125" t="e">
        <f>IF(#REF!="","",#REF!)</f>
        <v>#REF!</v>
      </c>
      <c r="I246" s="126"/>
      <c r="J246" s="127" t="e">
        <f t="shared" si="35"/>
        <v>#REF!</v>
      </c>
      <c r="K246" s="127" t="e">
        <f t="shared" si="36"/>
        <v>#REF!</v>
      </c>
      <c r="L246" s="127" t="e">
        <f t="shared" si="37"/>
        <v>#REF!</v>
      </c>
      <c r="M246" s="127" t="e">
        <f t="shared" si="38"/>
        <v>#REF!</v>
      </c>
      <c r="N246" s="127" t="e">
        <f t="shared" si="39"/>
        <v>#REF!</v>
      </c>
    </row>
    <row r="247" spans="1:14" ht="13.8" thickBot="1" x14ac:dyDescent="0.3">
      <c r="A247" s="128">
        <v>10</v>
      </c>
      <c r="B247" s="125" t="e">
        <f>IF(#REF!="","",#REF!)</f>
        <v>#REF!</v>
      </c>
      <c r="C247" s="125" t="e">
        <f>IF(#REF!="","",#REF!)</f>
        <v>#REF!</v>
      </c>
      <c r="D247" s="125" t="e">
        <f>IF(#REF!="","",#REF!)</f>
        <v>#REF!</v>
      </c>
      <c r="E247" s="125" t="e">
        <f>IF(#REF!="","",#REF!)</f>
        <v>#REF!</v>
      </c>
      <c r="F247" s="125" t="e">
        <f>IF(#REF!="","",#REF!)</f>
        <v>#REF!</v>
      </c>
      <c r="G247" s="125" t="e">
        <f>IF(#REF!="","",#REF!)</f>
        <v>#REF!</v>
      </c>
      <c r="H247" s="125" t="e">
        <f>IF(#REF!="","",#REF!)</f>
        <v>#REF!</v>
      </c>
      <c r="I247" s="126"/>
      <c r="J247" s="127" t="e">
        <f t="shared" si="35"/>
        <v>#REF!</v>
      </c>
      <c r="K247" s="127" t="e">
        <f t="shared" si="36"/>
        <v>#REF!</v>
      </c>
      <c r="L247" s="127" t="e">
        <f t="shared" si="37"/>
        <v>#REF!</v>
      </c>
      <c r="M247" s="127" t="e">
        <f t="shared" si="38"/>
        <v>#REF!</v>
      </c>
      <c r="N247" s="127" t="e">
        <f t="shared" si="39"/>
        <v>#REF!</v>
      </c>
    </row>
    <row r="248" spans="1:14" ht="13.8" thickBot="1" x14ac:dyDescent="0.3">
      <c r="A248" s="128">
        <v>11</v>
      </c>
      <c r="B248" s="125" t="e">
        <f>IF(#REF!="","",#REF!)</f>
        <v>#REF!</v>
      </c>
      <c r="C248" s="125" t="e">
        <f>IF(#REF!="","",#REF!)</f>
        <v>#REF!</v>
      </c>
      <c r="D248" s="125" t="e">
        <f>IF(#REF!="","",#REF!)</f>
        <v>#REF!</v>
      </c>
      <c r="E248" s="125" t="e">
        <f>IF(#REF!="","",#REF!)</f>
        <v>#REF!</v>
      </c>
      <c r="F248" s="125" t="e">
        <f>IF(#REF!="","",#REF!)</f>
        <v>#REF!</v>
      </c>
      <c r="G248" s="125" t="e">
        <f>IF(#REF!="","",#REF!)</f>
        <v>#REF!</v>
      </c>
      <c r="H248" s="125" t="e">
        <f>IF(#REF!="","",#REF!)</f>
        <v>#REF!</v>
      </c>
      <c r="I248" s="126"/>
      <c r="J248" s="127" t="e">
        <f t="shared" si="35"/>
        <v>#REF!</v>
      </c>
      <c r="K248" s="127" t="e">
        <f t="shared" si="36"/>
        <v>#REF!</v>
      </c>
      <c r="L248" s="127" t="e">
        <f t="shared" si="37"/>
        <v>#REF!</v>
      </c>
      <c r="M248" s="127" t="e">
        <f t="shared" si="38"/>
        <v>#REF!</v>
      </c>
      <c r="N248" s="127" t="e">
        <f t="shared" si="39"/>
        <v>#REF!</v>
      </c>
    </row>
    <row r="249" spans="1:14" ht="13.8" thickBot="1" x14ac:dyDescent="0.3">
      <c r="A249" s="128">
        <v>12</v>
      </c>
      <c r="B249" s="125" t="e">
        <f>IF(#REF!="","",#REF!)</f>
        <v>#REF!</v>
      </c>
      <c r="C249" s="125" t="e">
        <f>IF(#REF!="","",#REF!)</f>
        <v>#REF!</v>
      </c>
      <c r="D249" s="125" t="e">
        <f>IF(#REF!="","",#REF!)</f>
        <v>#REF!</v>
      </c>
      <c r="E249" s="125" t="e">
        <f>IF(#REF!="","",#REF!)</f>
        <v>#REF!</v>
      </c>
      <c r="F249" s="125" t="e">
        <f>IF(#REF!="","",#REF!)</f>
        <v>#REF!</v>
      </c>
      <c r="G249" s="125" t="e">
        <f>IF(#REF!="","",#REF!)</f>
        <v>#REF!</v>
      </c>
      <c r="H249" s="125" t="e">
        <f>IF(#REF!="","",#REF!)</f>
        <v>#REF!</v>
      </c>
      <c r="I249" s="126"/>
      <c r="J249" s="127" t="e">
        <f t="shared" si="35"/>
        <v>#REF!</v>
      </c>
      <c r="K249" s="127" t="e">
        <f t="shared" si="36"/>
        <v>#REF!</v>
      </c>
      <c r="L249" s="127" t="e">
        <f t="shared" si="37"/>
        <v>#REF!</v>
      </c>
      <c r="M249" s="127" t="e">
        <f t="shared" si="38"/>
        <v>#REF!</v>
      </c>
      <c r="N249" s="127" t="e">
        <f t="shared" si="39"/>
        <v>#REF!</v>
      </c>
    </row>
    <row r="250" spans="1:14" ht="13.8" thickBot="1" x14ac:dyDescent="0.3">
      <c r="A250" s="128">
        <v>13</v>
      </c>
      <c r="B250" s="125" t="e">
        <f>IF(#REF!="","",#REF!)</f>
        <v>#REF!</v>
      </c>
      <c r="C250" s="125" t="e">
        <f>IF(#REF!="","",#REF!)</f>
        <v>#REF!</v>
      </c>
      <c r="D250" s="125" t="e">
        <f>IF(#REF!="","",#REF!)</f>
        <v>#REF!</v>
      </c>
      <c r="E250" s="125" t="e">
        <f>IF(#REF!="","",#REF!)</f>
        <v>#REF!</v>
      </c>
      <c r="F250" s="125" t="e">
        <f>IF(#REF!="","",#REF!)</f>
        <v>#REF!</v>
      </c>
      <c r="G250" s="125" t="e">
        <f>IF(#REF!="","",#REF!)</f>
        <v>#REF!</v>
      </c>
      <c r="H250" s="125" t="e">
        <f>IF(#REF!="","",#REF!)</f>
        <v>#REF!</v>
      </c>
      <c r="I250" s="126"/>
      <c r="J250" s="127" t="e">
        <f t="shared" si="35"/>
        <v>#REF!</v>
      </c>
      <c r="K250" s="127" t="e">
        <f t="shared" si="36"/>
        <v>#REF!</v>
      </c>
      <c r="L250" s="127" t="e">
        <f t="shared" si="37"/>
        <v>#REF!</v>
      </c>
      <c r="M250" s="127" t="e">
        <f t="shared" si="38"/>
        <v>#REF!</v>
      </c>
      <c r="N250" s="127" t="e">
        <f t="shared" si="39"/>
        <v>#REF!</v>
      </c>
    </row>
    <row r="251" spans="1:14" ht="13.8" thickBot="1" x14ac:dyDescent="0.3">
      <c r="A251" s="128">
        <v>14</v>
      </c>
      <c r="B251" s="125" t="e">
        <f>IF(#REF!="","",#REF!)</f>
        <v>#REF!</v>
      </c>
      <c r="C251" s="125" t="e">
        <f>IF(#REF!="","",#REF!)</f>
        <v>#REF!</v>
      </c>
      <c r="D251" s="125" t="e">
        <f>IF(#REF!="","",#REF!)</f>
        <v>#REF!</v>
      </c>
      <c r="E251" s="125" t="e">
        <f>IF(#REF!="","",#REF!)</f>
        <v>#REF!</v>
      </c>
      <c r="F251" s="125" t="e">
        <f>IF(#REF!="","",#REF!)</f>
        <v>#REF!</v>
      </c>
      <c r="G251" s="125" t="e">
        <f>IF(#REF!="","",#REF!)</f>
        <v>#REF!</v>
      </c>
      <c r="H251" s="125" t="e">
        <f>IF(#REF!="","",#REF!)</f>
        <v>#REF!</v>
      </c>
      <c r="I251" s="126"/>
      <c r="J251" s="127" t="e">
        <f t="shared" si="35"/>
        <v>#REF!</v>
      </c>
      <c r="K251" s="127" t="e">
        <f t="shared" si="36"/>
        <v>#REF!</v>
      </c>
      <c r="L251" s="127" t="e">
        <f t="shared" si="37"/>
        <v>#REF!</v>
      </c>
      <c r="M251" s="127" t="e">
        <f t="shared" si="38"/>
        <v>#REF!</v>
      </c>
      <c r="N251" s="127" t="e">
        <f t="shared" si="39"/>
        <v>#REF!</v>
      </c>
    </row>
    <row r="252" spans="1:14" ht="13.8" thickBot="1" x14ac:dyDescent="0.3">
      <c r="A252" s="128">
        <v>15</v>
      </c>
      <c r="B252" s="125" t="e">
        <f>IF(#REF!="","",#REF!)</f>
        <v>#REF!</v>
      </c>
      <c r="C252" s="125" t="e">
        <f>IF(#REF!="","",#REF!)</f>
        <v>#REF!</v>
      </c>
      <c r="D252" s="125" t="e">
        <f>IF(#REF!="","",#REF!)</f>
        <v>#REF!</v>
      </c>
      <c r="E252" s="125" t="e">
        <f>IF(#REF!="","",#REF!)</f>
        <v>#REF!</v>
      </c>
      <c r="F252" s="125" t="e">
        <f>IF(#REF!="","",#REF!)</f>
        <v>#REF!</v>
      </c>
      <c r="G252" s="125" t="e">
        <f>IF(#REF!="","",#REF!)</f>
        <v>#REF!</v>
      </c>
      <c r="H252" s="125" t="e">
        <f>IF(#REF!="","",#REF!)</f>
        <v>#REF!</v>
      </c>
      <c r="I252" s="126"/>
      <c r="J252" s="127" t="e">
        <f t="shared" si="35"/>
        <v>#REF!</v>
      </c>
      <c r="K252" s="127" t="e">
        <f t="shared" si="36"/>
        <v>#REF!</v>
      </c>
      <c r="L252" s="127" t="e">
        <f t="shared" si="37"/>
        <v>#REF!</v>
      </c>
      <c r="M252" s="127" t="e">
        <f t="shared" si="38"/>
        <v>#REF!</v>
      </c>
      <c r="N252" s="127" t="e">
        <f t="shared" si="39"/>
        <v>#REF!</v>
      </c>
    </row>
    <row r="253" spans="1:14" ht="13.8" thickBot="1" x14ac:dyDescent="0.3">
      <c r="A253" s="128">
        <v>16</v>
      </c>
      <c r="B253" s="125" t="e">
        <f>IF(#REF!="","",#REF!)</f>
        <v>#REF!</v>
      </c>
      <c r="C253" s="125" t="e">
        <f>IF(#REF!="","",#REF!)</f>
        <v>#REF!</v>
      </c>
      <c r="D253" s="125" t="e">
        <f>IF(#REF!="","",#REF!)</f>
        <v>#REF!</v>
      </c>
      <c r="E253" s="125" t="e">
        <f>IF(#REF!="","",#REF!)</f>
        <v>#REF!</v>
      </c>
      <c r="F253" s="125" t="e">
        <f>IF(#REF!="","",#REF!)</f>
        <v>#REF!</v>
      </c>
      <c r="G253" s="125" t="e">
        <f>IF(#REF!="","",#REF!)</f>
        <v>#REF!</v>
      </c>
      <c r="H253" s="125" t="e">
        <f>IF(#REF!="","",#REF!)</f>
        <v>#REF!</v>
      </c>
      <c r="I253" s="126"/>
      <c r="J253" s="127" t="e">
        <f t="shared" si="35"/>
        <v>#REF!</v>
      </c>
      <c r="K253" s="127" t="e">
        <f t="shared" si="36"/>
        <v>#REF!</v>
      </c>
      <c r="L253" s="127" t="e">
        <f t="shared" si="37"/>
        <v>#REF!</v>
      </c>
      <c r="M253" s="127" t="e">
        <f t="shared" si="38"/>
        <v>#REF!</v>
      </c>
      <c r="N253" s="127" t="e">
        <f t="shared" si="39"/>
        <v>#REF!</v>
      </c>
    </row>
    <row r="254" spans="1:14" x14ac:dyDescent="0.25">
      <c r="A254" s="128">
        <v>17</v>
      </c>
      <c r="B254" s="125" t="e">
        <f>IF(#REF!="","",#REF!)</f>
        <v>#REF!</v>
      </c>
      <c r="C254" s="125" t="e">
        <f>IF(#REF!="","",#REF!)</f>
        <v>#REF!</v>
      </c>
      <c r="D254" s="125" t="e">
        <f>IF(#REF!="","",#REF!)</f>
        <v>#REF!</v>
      </c>
      <c r="E254" s="125" t="e">
        <f>IF(#REF!="","",#REF!)</f>
        <v>#REF!</v>
      </c>
      <c r="F254" s="125" t="e">
        <f>IF(#REF!="","",#REF!)</f>
        <v>#REF!</v>
      </c>
      <c r="G254" s="125" t="e">
        <f>IF(#REF!="","",#REF!)</f>
        <v>#REF!</v>
      </c>
      <c r="H254" s="125" t="e">
        <f>IF(#REF!="","",#REF!)</f>
        <v>#REF!</v>
      </c>
      <c r="I254" s="126"/>
      <c r="J254" s="127" t="e">
        <f t="shared" si="35"/>
        <v>#REF!</v>
      </c>
      <c r="K254" s="127" t="e">
        <f t="shared" si="36"/>
        <v>#REF!</v>
      </c>
      <c r="L254" s="127" t="e">
        <f t="shared" si="37"/>
        <v>#REF!</v>
      </c>
      <c r="M254" s="127" t="e">
        <f t="shared" si="38"/>
        <v>#REF!</v>
      </c>
      <c r="N254" s="127" t="e">
        <f t="shared" si="39"/>
        <v>#REF!</v>
      </c>
    </row>
    <row r="256" spans="1:14" x14ac:dyDescent="0.25">
      <c r="A256" s="133"/>
      <c r="B256" s="133"/>
      <c r="C256" s="133"/>
      <c r="D256" s="133"/>
      <c r="E256" s="133"/>
      <c r="F256" s="133"/>
      <c r="G256" s="133"/>
      <c r="H256" s="133"/>
      <c r="I256" s="133"/>
    </row>
  </sheetData>
  <sheetProtection password="EB3E" sheet="1" objects="1" scenarios="1"/>
  <mergeCells count="55">
    <mergeCell ref="C169:H169"/>
    <mergeCell ref="A199:C199"/>
    <mergeCell ref="B200:E200"/>
    <mergeCell ref="D231:N231"/>
    <mergeCell ref="J172:N172"/>
    <mergeCell ref="M225:N225"/>
    <mergeCell ref="C105:H105"/>
    <mergeCell ref="A103:C103"/>
    <mergeCell ref="B104:E104"/>
    <mergeCell ref="A71:C71"/>
    <mergeCell ref="A39:C39"/>
    <mergeCell ref="D39:N39"/>
    <mergeCell ref="D71:N71"/>
    <mergeCell ref="D103:N103"/>
    <mergeCell ref="B40:E40"/>
    <mergeCell ref="B72:E72"/>
    <mergeCell ref="C41:H41"/>
    <mergeCell ref="C73:H73"/>
    <mergeCell ref="M1:N1"/>
    <mergeCell ref="M33:N33"/>
    <mergeCell ref="M65:N65"/>
    <mergeCell ref="M97:N97"/>
    <mergeCell ref="J12:N12"/>
    <mergeCell ref="D7:N7"/>
    <mergeCell ref="J44:N44"/>
    <mergeCell ref="J76:N76"/>
    <mergeCell ref="C44:H44"/>
    <mergeCell ref="C76:H76"/>
    <mergeCell ref="A7:C7"/>
    <mergeCell ref="B8:E8"/>
    <mergeCell ref="C12:H12"/>
    <mergeCell ref="C108:H108"/>
    <mergeCell ref="C140:H140"/>
    <mergeCell ref="C137:H137"/>
    <mergeCell ref="B136:E136"/>
    <mergeCell ref="D135:N135"/>
    <mergeCell ref="J108:N108"/>
    <mergeCell ref="M129:N129"/>
    <mergeCell ref="A135:C135"/>
    <mergeCell ref="A167:C167"/>
    <mergeCell ref="C236:H236"/>
    <mergeCell ref="B232:E232"/>
    <mergeCell ref="J140:N140"/>
    <mergeCell ref="J204:N204"/>
    <mergeCell ref="M161:N161"/>
    <mergeCell ref="M193:N193"/>
    <mergeCell ref="D199:N199"/>
    <mergeCell ref="C172:H172"/>
    <mergeCell ref="C204:H204"/>
    <mergeCell ref="D167:N167"/>
    <mergeCell ref="J236:N236"/>
    <mergeCell ref="C201:H201"/>
    <mergeCell ref="C233:H233"/>
    <mergeCell ref="B168:E168"/>
    <mergeCell ref="A231:C231"/>
  </mergeCells>
  <phoneticPr fontId="0" type="noConversion"/>
  <pageMargins left="0.78740157480314965" right="0.78740157480314965" top="0.39370078740157483" bottom="0.98425196850393704" header="0.51181102362204722" footer="0.51181102362204722"/>
  <pageSetup paperSize="9" orientation="landscape" horizontalDpi="360" verticalDpi="360" r:id="rId1"/>
  <headerFooter alignWithMargins="0">
    <oddHeader>&amp;L&amp;BIZS Confidenziale&amp;B&amp;C&amp;D&amp;RPagina &amp;P</oddHeader>
  </headerFooter>
  <rowBreaks count="7" manualBreakCount="7">
    <brk id="32" max="16383" man="1"/>
    <brk id="64" max="16383" man="1"/>
    <brk id="96" max="16383" man="1"/>
    <brk id="128" max="16383" man="1"/>
    <brk id="160" max="16383" man="1"/>
    <brk id="192" max="16383" man="1"/>
    <brk id="224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1"/>
  <sheetViews>
    <sheetView topLeftCell="AH1292" zoomScale="80" workbookViewId="0">
      <selection activeCell="AV1320" sqref="AV1320"/>
    </sheetView>
  </sheetViews>
  <sheetFormatPr defaultRowHeight="13.2" x14ac:dyDescent="0.25"/>
  <cols>
    <col min="1" max="1" width="7.33203125" style="39" customWidth="1"/>
    <col min="2" max="2" width="6.33203125" style="39" customWidth="1"/>
    <col min="3" max="3" width="8.33203125" style="39" customWidth="1"/>
    <col min="4" max="4" width="5.6640625" style="39" customWidth="1"/>
    <col min="5" max="5" width="6.109375" style="39" customWidth="1"/>
    <col min="6" max="6" width="5" style="39" customWidth="1"/>
    <col min="7" max="7" width="5.109375" style="39" customWidth="1"/>
    <col min="8" max="8" width="5.88671875" style="39" customWidth="1"/>
    <col min="9" max="9" width="7.33203125" style="39" customWidth="1"/>
    <col min="10" max="10" width="5.88671875" style="39" customWidth="1"/>
    <col min="11" max="11" width="5.6640625" style="39" customWidth="1"/>
    <col min="12" max="12" width="6.5546875" style="39" customWidth="1"/>
    <col min="13" max="13" width="5.5546875" style="39" customWidth="1"/>
    <col min="14" max="16384" width="8.88671875" style="39"/>
  </cols>
  <sheetData>
    <row r="1" spans="1:20" ht="17.399999999999999" x14ac:dyDescent="0.3">
      <c r="A1" s="1017"/>
      <c r="B1" s="1017"/>
      <c r="C1" s="1017"/>
      <c r="D1" s="1017"/>
      <c r="E1" s="1017"/>
      <c r="F1" s="1017"/>
      <c r="G1" s="1017"/>
      <c r="H1" s="1017"/>
      <c r="I1" s="1017"/>
    </row>
    <row r="2" spans="1:20" x14ac:dyDescent="0.25">
      <c r="A2" s="40"/>
      <c r="B2" s="40"/>
      <c r="E2" s="41"/>
      <c r="F2" s="42" t="s">
        <v>0</v>
      </c>
      <c r="G2" s="42"/>
      <c r="H2" s="43"/>
    </row>
    <row r="3" spans="1:20" x14ac:dyDescent="0.25">
      <c r="A3" s="39" t="s">
        <v>1</v>
      </c>
      <c r="B3" s="39" t="s">
        <v>4</v>
      </c>
      <c r="D3" s="1018" t="s">
        <v>3</v>
      </c>
      <c r="E3" s="1012"/>
      <c r="F3" s="1019"/>
    </row>
    <row r="4" spans="1:20" x14ac:dyDescent="0.25">
      <c r="A4" s="39" t="s">
        <v>15</v>
      </c>
      <c r="D4" s="45"/>
      <c r="E4" s="44"/>
      <c r="F4" s="46"/>
      <c r="G4" s="47"/>
      <c r="H4" s="47"/>
      <c r="T4" s="39" t="str">
        <f>IF(C4="","",1)</f>
        <v/>
      </c>
    </row>
    <row r="5" spans="1:20" ht="19.95" customHeight="1" thickBot="1" x14ac:dyDescent="0.3">
      <c r="A5" s="48" t="str">
        <f>Dati!A13</f>
        <v>N.</v>
      </c>
      <c r="B5" s="48" t="str">
        <f>Dati!B13</f>
        <v>Anno</v>
      </c>
      <c r="C5" s="49" t="str">
        <f>Dati!C13</f>
        <v>Valore assegnato</v>
      </c>
      <c r="D5" s="50">
        <f>Dati!D13</f>
        <v>1</v>
      </c>
      <c r="E5" s="50">
        <f>Dati!E13</f>
        <v>2</v>
      </c>
      <c r="F5" s="51">
        <f>Dati!F13</f>
        <v>3</v>
      </c>
      <c r="G5" s="51">
        <f>Dati!G13</f>
        <v>4</v>
      </c>
      <c r="H5" s="51">
        <f>Dati!H13</f>
        <v>5</v>
      </c>
      <c r="I5" s="1016" t="s">
        <v>13</v>
      </c>
      <c r="J5" s="1016"/>
      <c r="K5" s="1016"/>
      <c r="L5" s="1016"/>
      <c r="M5" s="1016"/>
      <c r="N5" s="51"/>
      <c r="O5" s="51"/>
      <c r="P5" s="52"/>
      <c r="Q5" s="52"/>
      <c r="R5" s="52"/>
      <c r="S5" s="52">
        <v>1</v>
      </c>
      <c r="T5" s="39">
        <f>IF(Dati!C9="","",1)</f>
        <v>1</v>
      </c>
    </row>
    <row r="6" spans="1:20" x14ac:dyDescent="0.25">
      <c r="A6" s="53">
        <f>Dati!A14</f>
        <v>1</v>
      </c>
      <c r="B6" s="53">
        <f>Dati!B14</f>
        <v>2006</v>
      </c>
      <c r="C6" s="54">
        <f>IF(Dati!C14="","",LOG(Dati!C14))</f>
        <v>3.7403626894942437</v>
      </c>
      <c r="D6" s="55" t="str">
        <f>IF(Dati!J14&lt;1,"",IF(Dati!J14&gt;=2,"",Dati!J14))</f>
        <v/>
      </c>
      <c r="E6" s="55" t="str">
        <f>IF(Dati!K14&lt;1,"",IF(Dati!K14&gt;=2,"",Dati!K14))</f>
        <v/>
      </c>
      <c r="F6" s="55" t="str">
        <f>IF(Dati!L14&lt;1,"",IF(Dati!L14&gt;=2,"",Dati!L14))</f>
        <v/>
      </c>
      <c r="G6" s="55" t="str">
        <f>IF(Dati!M14&lt;1,"",IF(Dati!M14&gt;=2,"",Dati!M14))</f>
        <v/>
      </c>
      <c r="H6" s="55" t="str">
        <f>IF(Dati!N14&lt;1,"",IF(Dati!N14&gt;=2,"",Dati!N14))</f>
        <v/>
      </c>
      <c r="I6" s="56" t="str">
        <f>IF(C6&lt;1,"",IF(C6&gt;=2,"",IF(Dati!J14="","",(Dati!J14)/C6*100)))</f>
        <v/>
      </c>
      <c r="J6" s="56" t="str">
        <f>IF(C6&lt;1,"",IF(C6&gt;=2,"",IF(Dati!K14="","",(Dati!K14)/C6*100)))</f>
        <v/>
      </c>
      <c r="K6" s="56" t="str">
        <f>IF(C6&lt;1,"",IF(C6&gt;=2,"",IF(Dati!L14="","",(Dati!L14)/C6*100)))</f>
        <v/>
      </c>
      <c r="L6" s="56" t="str">
        <f>IF(C6&lt;1,"",IF(C6&gt;=2,"",IF(Dati!M14="","",(Dati!M14)/C6*100)))</f>
        <v/>
      </c>
      <c r="M6" s="56" t="str">
        <f>IF(C6&lt;1,"",IF(C6&gt;=2,"",IF(Dati!N14="","",(Dati!N14)/C6*100)))</f>
        <v/>
      </c>
      <c r="N6" s="57"/>
      <c r="O6" s="1020" t="s">
        <v>27</v>
      </c>
      <c r="P6" s="1021"/>
      <c r="Q6" s="1022"/>
      <c r="R6" s="52"/>
      <c r="S6" s="52">
        <v>2</v>
      </c>
      <c r="T6" s="39">
        <f>IF(Dati!C41="","",1)</f>
        <v>1</v>
      </c>
    </row>
    <row r="7" spans="1:20" x14ac:dyDescent="0.25">
      <c r="A7" s="53">
        <f>Dati!A15</f>
        <v>2</v>
      </c>
      <c r="B7" s="53">
        <f>Dati!B15</f>
        <v>2007</v>
      </c>
      <c r="C7" s="54">
        <f>IF(Dati!C15="","",LOG(Dati!C15))</f>
        <v>2.7781512503836434</v>
      </c>
      <c r="D7" s="55" t="str">
        <f>IF(Dati!J15&lt;1,"",IF(Dati!J15&gt;=2,"",Dati!J15))</f>
        <v/>
      </c>
      <c r="E7" s="55" t="str">
        <f>IF(Dati!K15&lt;1,"",IF(Dati!K15&gt;=2,"",Dati!K15))</f>
        <v/>
      </c>
      <c r="F7" s="55" t="str">
        <f>IF(Dati!L15&lt;1,"",IF(Dati!L15&gt;=2,"",Dati!L15))</f>
        <v/>
      </c>
      <c r="G7" s="55" t="str">
        <f>IF(Dati!M15&lt;1,"",IF(Dati!M15&gt;=2,"",Dati!M15))</f>
        <v/>
      </c>
      <c r="H7" s="55" t="str">
        <f>IF(Dati!N15&lt;1,"",IF(Dati!N15&gt;=2,"",Dati!N15))</f>
        <v/>
      </c>
      <c r="I7" s="56" t="str">
        <f>IF(C7&lt;1,"",IF(C7&gt;=2,"",IF(Dati!J15="","",(Dati!J15)/C7*100)))</f>
        <v/>
      </c>
      <c r="J7" s="56" t="str">
        <f>IF(C7&lt;1,"",IF(C7&gt;=2,"",IF(Dati!K15="","",(Dati!K15)/C7*100)))</f>
        <v/>
      </c>
      <c r="K7" s="56" t="str">
        <f>IF(C7&lt;1,"",IF(C7&gt;=2,"",IF(Dati!L15="","",(Dati!L15)/C7*100)))</f>
        <v/>
      </c>
      <c r="L7" s="56" t="str">
        <f>IF(C7&lt;1,"",IF(C7&gt;=2,"",IF(Dati!M15="","",(Dati!M15)/C7*100)))</f>
        <v/>
      </c>
      <c r="M7" s="56" t="str">
        <f>IF(C7&lt;1,"",IF(C7&gt;=2,"",IF(Dati!N15="","",(Dati!N15)/C7*100)))</f>
        <v/>
      </c>
      <c r="N7" s="57"/>
      <c r="O7" s="58"/>
      <c r="P7" s="52"/>
      <c r="Q7" s="59"/>
      <c r="R7" s="52"/>
      <c r="S7" s="52">
        <v>3</v>
      </c>
      <c r="T7" s="39">
        <f>IF(Dati!C73="","",1)</f>
        <v>1</v>
      </c>
    </row>
    <row r="8" spans="1:20" x14ac:dyDescent="0.25">
      <c r="A8" s="53">
        <f>Dati!A16</f>
        <v>3</v>
      </c>
      <c r="B8" s="53" t="str">
        <f>Dati!B16</f>
        <v/>
      </c>
      <c r="C8" s="54" t="str">
        <f>IF(Dati!C16="","",LOG(Dati!C16))</f>
        <v/>
      </c>
      <c r="D8" s="55" t="str">
        <f>IF(Dati!J16&lt;1,"",IF(Dati!J16&gt;=2,"",Dati!J16))</f>
        <v/>
      </c>
      <c r="E8" s="55" t="str">
        <f>IF(Dati!K16&lt;1,"",IF(Dati!K16&gt;=2,"",Dati!K16))</f>
        <v/>
      </c>
      <c r="F8" s="55" t="str">
        <f>IF(Dati!L16&lt;1,"",IF(Dati!L16&gt;=2,"",Dati!L16))</f>
        <v/>
      </c>
      <c r="G8" s="55" t="str">
        <f>IF(Dati!M16&lt;1,"",IF(Dati!M16&gt;=2,"",Dati!M16))</f>
        <v/>
      </c>
      <c r="H8" s="55" t="str">
        <f>IF(Dati!N16&lt;1,"",IF(Dati!N16&gt;=2,"",Dati!N16))</f>
        <v/>
      </c>
      <c r="I8" s="56" t="str">
        <f>IF(C8&lt;1,"",IF(C8&gt;=2,"",IF(Dati!J16="","",(Dati!J16)/C8*100)))</f>
        <v/>
      </c>
      <c r="J8" s="56" t="str">
        <f>IF(C8&lt;1,"",IF(C8&gt;=2,"",IF(Dati!K16="","",(Dati!K16)/C8*100)))</f>
        <v/>
      </c>
      <c r="K8" s="56" t="str">
        <f>IF(C8&lt;1,"",IF(C8&gt;=2,"",IF(Dati!L16="","",(Dati!L16)/C8*100)))</f>
        <v/>
      </c>
      <c r="L8" s="56" t="str">
        <f>IF(C8&lt;1,"",IF(C8&gt;=2,"",IF(Dati!M16="","",(Dati!M16)/C8*100)))</f>
        <v/>
      </c>
      <c r="M8" s="56" t="str">
        <f>IF(C8&lt;1,"",IF(C8&gt;=2,"",IF(Dati!N16="","",(Dati!N16)/C8*100)))</f>
        <v/>
      </c>
      <c r="N8" s="57"/>
      <c r="O8" s="60" t="s">
        <v>25</v>
      </c>
      <c r="P8" s="52"/>
      <c r="Q8" s="61" t="str">
        <f>IF(COUNT(D6:H22,D32:H48,D58:H74,D84:H100,D110:H126,D136:H152,D162:H178,D188:H204)&lt;2,"",IF(P13&lt;2,"",AVERAGE(D6:H22,D32:H48,D58:H74,D84:H100,D110:H126,D136:H152,D162:H178,D188:H204)))</f>
        <v/>
      </c>
      <c r="R8" s="52"/>
      <c r="S8" s="52">
        <v>4</v>
      </c>
      <c r="T8" s="39">
        <f>IF(Dati!C105="","",1)</f>
        <v>1</v>
      </c>
    </row>
    <row r="9" spans="1:20" x14ac:dyDescent="0.25">
      <c r="A9" s="53">
        <f>Dati!A17</f>
        <v>4</v>
      </c>
      <c r="B9" s="53">
        <f>Dati!B17</f>
        <v>2007</v>
      </c>
      <c r="C9" s="54">
        <f>IF(Dati!C17="","",LOG(Dati!C17))</f>
        <v>2.9867717342662448</v>
      </c>
      <c r="D9" s="55" t="str">
        <f>IF(Dati!J17&lt;1,"",IF(Dati!J17&gt;=2,"",Dati!J17))</f>
        <v/>
      </c>
      <c r="E9" s="55" t="str">
        <f>IF(Dati!K17&lt;1,"",IF(Dati!K17&gt;=2,"",Dati!K17))</f>
        <v/>
      </c>
      <c r="F9" s="55" t="str">
        <f>IF(Dati!L17&lt;1,"",IF(Dati!L17&gt;=2,"",Dati!L17))</f>
        <v/>
      </c>
      <c r="G9" s="55" t="str">
        <f>IF(Dati!M17&lt;1,"",IF(Dati!M17&gt;=2,"",Dati!M17))</f>
        <v/>
      </c>
      <c r="H9" s="55" t="str">
        <f>IF(Dati!N17&lt;1,"",IF(Dati!N17&gt;=2,"",Dati!N17))</f>
        <v/>
      </c>
      <c r="I9" s="56" t="str">
        <f>IF(C9&lt;1,"",IF(C9&gt;=2,"",IF(Dati!J17="","",(Dati!J17)/C9*100)))</f>
        <v/>
      </c>
      <c r="J9" s="56" t="str">
        <f>IF(C9&lt;1,"",IF(C9&gt;=2,"",IF(Dati!K17="","",(Dati!K17)/C9*100)))</f>
        <v/>
      </c>
      <c r="K9" s="56" t="str">
        <f>IF(C9&lt;1,"",IF(C9&gt;=2,"",IF(Dati!L17="","",(Dati!L17)/C9*100)))</f>
        <v/>
      </c>
      <c r="L9" s="56" t="str">
        <f>IF(C9&lt;1,"",IF(C9&gt;=2,"",IF(Dati!M17="","",(Dati!M17)/C9*100)))</f>
        <v/>
      </c>
      <c r="M9" s="56" t="str">
        <f>IF(C9&lt;1,"",IF(C9&gt;=2,"",IF(Dati!N17="","",(Dati!N17)/C9*100)))</f>
        <v/>
      </c>
      <c r="N9" s="57"/>
      <c r="O9" s="60" t="s">
        <v>26</v>
      </c>
      <c r="P9" s="52"/>
      <c r="Q9" s="61" t="str">
        <f>IF(COUNT(D6:H22,D32:H48,D58:H74,D84:H100,D110:H126,D136:H152,D162:H178,D188:H204)&lt;2,"",IF(P13&lt;2,"",STDEV(D6:H22,D32:H48,D58:H74,D84:H100,D110:H126,D136:H152,D162:H178,D188:H204)))</f>
        <v/>
      </c>
      <c r="R9" s="52"/>
      <c r="S9" s="52">
        <v>5</v>
      </c>
      <c r="T9" s="39">
        <f>IF(Dati!C137="","",1)</f>
        <v>1</v>
      </c>
    </row>
    <row r="10" spans="1:20" ht="13.8" thickBot="1" x14ac:dyDescent="0.3">
      <c r="A10" s="53">
        <f>Dati!A18</f>
        <v>5</v>
      </c>
      <c r="B10" s="53" t="str">
        <f>Dati!B18</f>
        <v/>
      </c>
      <c r="C10" s="54" t="str">
        <f>IF(Dati!C18="","",LOG(Dati!C18))</f>
        <v/>
      </c>
      <c r="D10" s="55" t="str">
        <f>IF(Dati!J18&lt;1,"",IF(Dati!J18&gt;=2,"",Dati!J18))</f>
        <v/>
      </c>
      <c r="E10" s="55" t="str">
        <f>IF(Dati!K18&lt;1,"",IF(Dati!K18&gt;=2,"",Dati!K18))</f>
        <v/>
      </c>
      <c r="F10" s="55" t="str">
        <f>IF(Dati!L18&lt;1,"",IF(Dati!L18&gt;=2,"",Dati!L18))</f>
        <v/>
      </c>
      <c r="G10" s="55" t="str">
        <f>IF(Dati!M18&lt;1,"",IF(Dati!M18&gt;=2,"",Dati!M18))</f>
        <v/>
      </c>
      <c r="H10" s="55" t="str">
        <f>IF(Dati!N18&lt;1,"",IF(Dati!N18&gt;=2,"",Dati!N18))</f>
        <v/>
      </c>
      <c r="I10" s="56" t="str">
        <f>IF(C10&lt;1,"",IF(C10&gt;=2,"",IF(Dati!J18="","",(Dati!J18)/C10*100)))</f>
        <v/>
      </c>
      <c r="J10" s="56" t="str">
        <f>IF(C10&lt;1,"",IF(C10&gt;=2,"",IF(Dati!K18="","",(Dati!K18)/C10*100)))</f>
        <v/>
      </c>
      <c r="K10" s="56" t="str">
        <f>IF(C10&lt;1,"",IF(C10&gt;=2,"",IF(Dati!L18="","",(Dati!L18)/C10*100)))</f>
        <v/>
      </c>
      <c r="L10" s="56" t="str">
        <f>IF(C10&lt;1,"",IF(C10&gt;=2,"",IF(Dati!M18="","",(Dati!M18)/C10*100)))</f>
        <v/>
      </c>
      <c r="M10" s="56" t="str">
        <f>IF(C10&lt;1,"",IF(C10&gt;=2,"",IF(Dati!N18="","",(Dati!N18)/C10*100)))</f>
        <v/>
      </c>
      <c r="N10" s="57"/>
      <c r="O10" s="62" t="s">
        <v>28</v>
      </c>
      <c r="P10" s="63"/>
      <c r="Q10" s="64" t="str">
        <f>IF(COUNT(D6:H22,D32:H48,D58:H74,D84:H100,D110:H126,D136:H152,D162:H178,D188:H204)&lt;2,"Immettere più dati",IF(P13&lt;2,"Immettere più lab.",Q9*2^0.5*(TINV(0.05,COUNT(D6:H22,D32:H48,D58:H74,D84:H100,D110:H126,D136:H152,D162:H178,D188:H204)-1))))</f>
        <v>Immettere più dati</v>
      </c>
      <c r="R10" s="52"/>
      <c r="S10" s="52">
        <v>6</v>
      </c>
      <c r="T10" s="39">
        <f>IF(Dati!C169="","",1)</f>
        <v>1</v>
      </c>
    </row>
    <row r="11" spans="1:20" x14ac:dyDescent="0.25">
      <c r="A11" s="53">
        <f>Dati!A19</f>
        <v>6</v>
      </c>
      <c r="B11" s="53">
        <f>Dati!B19</f>
        <v>2008</v>
      </c>
      <c r="C11" s="54">
        <f>IF(Dati!C19="","",LOG(Dati!C19))</f>
        <v>3.1931245983544616</v>
      </c>
      <c r="D11" s="55" t="str">
        <f>IF(Dati!J19&lt;1,"",IF(Dati!J19&gt;=2,"",Dati!J19))</f>
        <v/>
      </c>
      <c r="E11" s="55" t="str">
        <f>IF(Dati!K19&lt;1,"",IF(Dati!K19&gt;=2,"",Dati!K19))</f>
        <v/>
      </c>
      <c r="F11" s="55" t="str">
        <f>IF(Dati!L19&lt;1,"",IF(Dati!L19&gt;=2,"",Dati!L19))</f>
        <v/>
      </c>
      <c r="G11" s="55" t="str">
        <f>IF(Dati!M19&lt;1,"",IF(Dati!M19&gt;=2,"",Dati!M19))</f>
        <v/>
      </c>
      <c r="H11" s="55" t="str">
        <f>IF(Dati!N19&lt;1,"",IF(Dati!N19&gt;=2,"",Dati!N19))</f>
        <v/>
      </c>
      <c r="I11" s="56" t="str">
        <f>IF(C11&lt;1,"",IF(C11&gt;=2,"",IF(Dati!J19="","",(Dati!J19)/C11*100)))</f>
        <v/>
      </c>
      <c r="J11" s="56" t="str">
        <f>IF(C11&lt;1,"",IF(C11&gt;=2,"",IF(Dati!K19="","",(Dati!K19)/C11*100)))</f>
        <v/>
      </c>
      <c r="K11" s="56" t="str">
        <f>IF(C11&lt;1,"",IF(C11&gt;=2,"",IF(Dati!L19="","",(Dati!L19)/C11*100)))</f>
        <v/>
      </c>
      <c r="L11" s="56" t="str">
        <f>IF(C11&lt;1,"",IF(C11&gt;=2,"",IF(Dati!M19="","",(Dati!M19)/C11*100)))</f>
        <v/>
      </c>
      <c r="M11" s="56" t="str">
        <f>IF(C11&lt;1,"",IF(C11&gt;=2,"",IF(Dati!N19="","",(Dati!N19)/C11*100)))</f>
        <v/>
      </c>
      <c r="N11" s="57"/>
      <c r="O11" s="57"/>
      <c r="P11" s="52"/>
      <c r="Q11" s="52"/>
      <c r="R11" s="52"/>
      <c r="S11" s="52">
        <v>7</v>
      </c>
      <c r="T11" s="39" t="e">
        <f>IF(Dati!C201="","",1)</f>
        <v>#REF!</v>
      </c>
    </row>
    <row r="12" spans="1:20" x14ac:dyDescent="0.25">
      <c r="A12" s="53">
        <f>Dati!A20</f>
        <v>7</v>
      </c>
      <c r="B12" s="53" t="str">
        <f>Dati!B20</f>
        <v/>
      </c>
      <c r="C12" s="54" t="str">
        <f>IF(Dati!C20="","",LOG(Dati!C20))</f>
        <v/>
      </c>
      <c r="D12" s="55" t="str">
        <f>IF(Dati!J20&lt;1,"",IF(Dati!J20&gt;=2,"",Dati!J20))</f>
        <v/>
      </c>
      <c r="E12" s="55" t="str">
        <f>IF(Dati!K20&lt;1,"",IF(Dati!K20&gt;=2,"",Dati!K20))</f>
        <v/>
      </c>
      <c r="F12" s="55" t="str">
        <f>IF(Dati!L20&lt;1,"",IF(Dati!L20&gt;=2,"",Dati!L20))</f>
        <v/>
      </c>
      <c r="G12" s="55" t="str">
        <f>IF(Dati!M20&lt;1,"",IF(Dati!M20&gt;=2,"",Dati!M20))</f>
        <v/>
      </c>
      <c r="H12" s="55" t="str">
        <f>IF(Dati!N20&lt;1,"",IF(Dati!N20&gt;=2,"",Dati!N20))</f>
        <v/>
      </c>
      <c r="I12" s="56" t="str">
        <f>IF(C12&lt;1,"",IF(C12&gt;=2,"",IF(Dati!J20="","",(Dati!J20)/C12*100)))</f>
        <v/>
      </c>
      <c r="J12" s="56" t="str">
        <f>IF(C12&lt;1,"",IF(C12&gt;=2,"",IF(Dati!K20="","",(Dati!K20)/C12*100)))</f>
        <v/>
      </c>
      <c r="K12" s="56" t="str">
        <f>IF(C12&lt;1,"",IF(C12&gt;=2,"",IF(Dati!L20="","",(Dati!L20)/C12*100)))</f>
        <v/>
      </c>
      <c r="L12" s="56" t="str">
        <f>IF(C12&lt;1,"",IF(C12&gt;=2,"",IF(Dati!M20="","",(Dati!M20)/C12*100)))</f>
        <v/>
      </c>
      <c r="M12" s="56" t="str">
        <f>IF(C12&lt;1,"",IF(C12&gt;=2,"",IF(Dati!N20="","",(Dati!N20)/C12*100)))</f>
        <v/>
      </c>
      <c r="N12" s="57"/>
      <c r="O12" s="57"/>
      <c r="P12" s="52"/>
      <c r="Q12" s="52"/>
      <c r="R12" s="52"/>
      <c r="S12" s="52">
        <v>8</v>
      </c>
      <c r="T12" s="39" t="e">
        <f>IF(Dati!C233="","",1)</f>
        <v>#REF!</v>
      </c>
    </row>
    <row r="13" spans="1:20" x14ac:dyDescent="0.25">
      <c r="A13" s="53">
        <f>Dati!A21</f>
        <v>8</v>
      </c>
      <c r="B13" s="53">
        <f>Dati!B21</f>
        <v>2008</v>
      </c>
      <c r="C13" s="54" t="str">
        <f>IF(Dati!C21="","",LOG(Dati!C21))</f>
        <v/>
      </c>
      <c r="D13" s="55" t="str">
        <f>IF(Dati!J21&lt;1,"",IF(Dati!J21&gt;=2,"",Dati!J21))</f>
        <v/>
      </c>
      <c r="E13" s="55" t="str">
        <f>IF(Dati!K21&lt;1,"",IF(Dati!K21&gt;=2,"",Dati!K21))</f>
        <v/>
      </c>
      <c r="F13" s="55" t="str">
        <f>IF(Dati!L21&lt;1,"",IF(Dati!L21&gt;=2,"",Dati!L21))</f>
        <v/>
      </c>
      <c r="G13" s="55" t="str">
        <f>IF(Dati!M21&lt;1,"",IF(Dati!M21&gt;=2,"",Dati!M21))</f>
        <v/>
      </c>
      <c r="H13" s="55" t="str">
        <f>IF(Dati!N21&lt;1,"",IF(Dati!N21&gt;=2,"",Dati!N21))</f>
        <v/>
      </c>
      <c r="I13" s="56" t="str">
        <f>IF(C13&lt;1,"",IF(C13&gt;=2,"",IF(Dati!J21="","",(Dati!J21)/C13*100)))</f>
        <v/>
      </c>
      <c r="J13" s="56" t="str">
        <f>IF(C13&lt;1,"",IF(C13&gt;=2,"",IF(Dati!K21="","",(Dati!K21)/C13*100)))</f>
        <v/>
      </c>
      <c r="K13" s="56" t="str">
        <f>IF(C13&lt;1,"",IF(C13&gt;=2,"",IF(Dati!L21="","",(Dati!L21)/C13*100)))</f>
        <v/>
      </c>
      <c r="L13" s="56" t="str">
        <f>IF(C13&lt;1,"",IF(C13&gt;=2,"",IF(Dati!M21="","",(Dati!M21)/C13*100)))</f>
        <v/>
      </c>
      <c r="M13" s="56" t="str">
        <f>IF(C13&lt;1,"",IF(C13&gt;=2,"",IF(Dati!N21="","",(Dati!N21)/C13*100)))</f>
        <v/>
      </c>
      <c r="N13" s="57"/>
      <c r="O13" s="65" t="s">
        <v>32</v>
      </c>
      <c r="P13" s="52">
        <f>COUNT(E24,E50,E76,E102,E128,E154,E180,E206)</f>
        <v>0</v>
      </c>
      <c r="Q13" s="52"/>
      <c r="R13" s="52"/>
      <c r="S13" s="52"/>
    </row>
    <row r="14" spans="1:20" x14ac:dyDescent="0.25">
      <c r="A14" s="53">
        <f>Dati!A22</f>
        <v>9</v>
      </c>
      <c r="B14" s="53" t="e">
        <f>Dati!B22</f>
        <v>#REF!</v>
      </c>
      <c r="C14" s="54" t="e">
        <f>IF(Dati!C22="","",LOG(Dati!C22))</f>
        <v>#REF!</v>
      </c>
      <c r="D14" s="55" t="e">
        <f>IF(Dati!J22&lt;1,"",IF(Dati!J22&gt;=2,"",Dati!J22))</f>
        <v>#REF!</v>
      </c>
      <c r="E14" s="55" t="e">
        <f>IF(Dati!K22&lt;1,"",IF(Dati!K22&gt;=2,"",Dati!K22))</f>
        <v>#REF!</v>
      </c>
      <c r="F14" s="55" t="e">
        <f>IF(Dati!L22&lt;1,"",IF(Dati!L22&gt;=2,"",Dati!L22))</f>
        <v>#REF!</v>
      </c>
      <c r="G14" s="55" t="e">
        <f>IF(Dati!M22&lt;1,"",IF(Dati!M22&gt;=2,"",Dati!M22))</f>
        <v>#REF!</v>
      </c>
      <c r="H14" s="55" t="e">
        <f>IF(Dati!N22&lt;1,"",IF(Dati!N22&gt;=2,"",Dati!N22))</f>
        <v>#REF!</v>
      </c>
      <c r="I14" s="56" t="e">
        <f>IF(C14&lt;1,"",IF(C14&gt;=2,"",IF(Dati!J22="","",(Dati!J22)/C14*100)))</f>
        <v>#REF!</v>
      </c>
      <c r="J14" s="56" t="e">
        <f>IF(C14&lt;1,"",IF(C14&gt;=2,"",IF(Dati!K22="","",(Dati!K22)/C14*100)))</f>
        <v>#REF!</v>
      </c>
      <c r="K14" s="56" t="e">
        <f>IF(C14&lt;1,"",IF(C14&gt;=2,"",IF(Dati!L22="","",(Dati!L22)/C14*100)))</f>
        <v>#REF!</v>
      </c>
      <c r="L14" s="56" t="e">
        <f>IF(C14&lt;1,"",IF(C14&gt;=2,"",IF(Dati!M22="","",(Dati!M22)/C14*100)))</f>
        <v>#REF!</v>
      </c>
      <c r="M14" s="56" t="e">
        <f>IF(C14&lt;1,"",IF(C14&gt;=2,"",IF(Dati!N22="","",(Dati!N22)/C14*100)))</f>
        <v>#REF!</v>
      </c>
      <c r="N14" s="57"/>
      <c r="O14" s="57"/>
      <c r="P14" s="52"/>
      <c r="Q14" s="52"/>
      <c r="R14" s="52"/>
      <c r="S14" s="52"/>
    </row>
    <row r="15" spans="1:20" x14ac:dyDescent="0.25">
      <c r="A15" s="53">
        <f>Dati!A23</f>
        <v>10</v>
      </c>
      <c r="B15" s="53" t="e">
        <f>Dati!B23</f>
        <v>#REF!</v>
      </c>
      <c r="C15" s="54" t="e">
        <f>IF(Dati!C23="","",LOG(Dati!C23))</f>
        <v>#REF!</v>
      </c>
      <c r="D15" s="55" t="e">
        <f>IF(Dati!J23&lt;1,"",IF(Dati!J23&gt;=2,"",Dati!J23))</f>
        <v>#REF!</v>
      </c>
      <c r="E15" s="55" t="e">
        <f>IF(Dati!K23&lt;1,"",IF(Dati!K23&gt;=2,"",Dati!K23))</f>
        <v>#REF!</v>
      </c>
      <c r="F15" s="55" t="e">
        <f>IF(Dati!L23&lt;1,"",IF(Dati!L23&gt;=2,"",Dati!L23))</f>
        <v>#REF!</v>
      </c>
      <c r="G15" s="55" t="e">
        <f>IF(Dati!M23&lt;1,"",IF(Dati!M23&gt;=2,"",Dati!M23))</f>
        <v>#REF!</v>
      </c>
      <c r="H15" s="55" t="e">
        <f>IF(Dati!N23&lt;1,"",IF(Dati!N23&gt;=2,"",Dati!N23))</f>
        <v>#REF!</v>
      </c>
      <c r="I15" s="56" t="e">
        <f>IF(C15&lt;1,"",IF(C15&gt;=2,"",IF(Dati!J23="","",(Dati!J23)/C15*100)))</f>
        <v>#REF!</v>
      </c>
      <c r="J15" s="56" t="e">
        <f>IF(C15&lt;1,"",IF(C15&gt;=2,"",IF(Dati!K23="","",(Dati!K23)/C15*100)))</f>
        <v>#REF!</v>
      </c>
      <c r="K15" s="56" t="e">
        <f>IF(C15&lt;1,"",IF(C15&gt;=2,"",IF(Dati!L23="","",(Dati!L23)/C15*100)))</f>
        <v>#REF!</v>
      </c>
      <c r="L15" s="56" t="e">
        <f>IF(C15&lt;1,"",IF(C15&gt;=2,"",IF(Dati!M23="","",(Dati!M23)/C15*100)))</f>
        <v>#REF!</v>
      </c>
      <c r="M15" s="56" t="e">
        <f>IF(C15&lt;1,"",IF(C15&gt;=2,"",IF(Dati!N23="","",(Dati!N23)/C15*100)))</f>
        <v>#REF!</v>
      </c>
      <c r="N15" s="57"/>
      <c r="O15" s="57"/>
      <c r="P15" s="52"/>
      <c r="Q15" s="52"/>
      <c r="R15" s="52"/>
      <c r="S15" s="52"/>
    </row>
    <row r="16" spans="1:20" x14ac:dyDescent="0.25">
      <c r="A16" s="53">
        <f>Dati!A24</f>
        <v>11</v>
      </c>
      <c r="B16" s="53" t="e">
        <f>Dati!B24</f>
        <v>#REF!</v>
      </c>
      <c r="C16" s="54" t="e">
        <f>IF(Dati!C24="","",LOG(Dati!C24))</f>
        <v>#REF!</v>
      </c>
      <c r="D16" s="55" t="e">
        <f>IF(Dati!J24&lt;1,"",IF(Dati!J24&gt;=2,"",Dati!J24))</f>
        <v>#REF!</v>
      </c>
      <c r="E16" s="55" t="e">
        <f>IF(Dati!K24&lt;1,"",IF(Dati!K24&gt;=2,"",Dati!K24))</f>
        <v>#REF!</v>
      </c>
      <c r="F16" s="55" t="e">
        <f>IF(Dati!L24&lt;1,"",IF(Dati!L24&gt;=2,"",Dati!L24))</f>
        <v>#REF!</v>
      </c>
      <c r="G16" s="55" t="e">
        <f>IF(Dati!M24&lt;1,"",IF(Dati!M24&gt;=2,"",Dati!M24))</f>
        <v>#REF!</v>
      </c>
      <c r="H16" s="55" t="e">
        <f>IF(Dati!N24&lt;1,"",IF(Dati!N24&gt;=2,"",Dati!N24))</f>
        <v>#REF!</v>
      </c>
      <c r="I16" s="56" t="e">
        <f>IF(C16&lt;1,"",IF(C16&gt;=2,"",IF(Dati!J24="","",(Dati!J24)/C16*100)))</f>
        <v>#REF!</v>
      </c>
      <c r="J16" s="56" t="e">
        <f>IF(C16&lt;1,"",IF(C16&gt;=2,"",IF(Dati!K24="","",(Dati!K24)/C16*100)))</f>
        <v>#REF!</v>
      </c>
      <c r="K16" s="56" t="e">
        <f>IF(C16&lt;1,"",IF(C16&gt;=2,"",IF(Dati!L24="","",(Dati!L24)/C16*100)))</f>
        <v>#REF!</v>
      </c>
      <c r="L16" s="56" t="e">
        <f>IF(C16&lt;1,"",IF(C16&gt;=2,"",IF(Dati!M24="","",(Dati!M24)/C16*100)))</f>
        <v>#REF!</v>
      </c>
      <c r="M16" s="56" t="e">
        <f>IF(C16&lt;1,"",IF(C16&gt;=2,"",IF(Dati!N24="","",(Dati!N24)/C16*100)))</f>
        <v>#REF!</v>
      </c>
      <c r="N16" s="57"/>
      <c r="O16" s="57"/>
      <c r="P16" s="52"/>
      <c r="Q16" s="52"/>
      <c r="R16" s="52"/>
      <c r="S16" s="52"/>
    </row>
    <row r="17" spans="1:20" x14ac:dyDescent="0.25">
      <c r="A17" s="53">
        <f>Dati!A25</f>
        <v>12</v>
      </c>
      <c r="B17" s="53" t="e">
        <f>Dati!B25</f>
        <v>#REF!</v>
      </c>
      <c r="C17" s="54" t="e">
        <f>IF(Dati!C25="","",LOG(Dati!C25))</f>
        <v>#REF!</v>
      </c>
      <c r="D17" s="55" t="e">
        <f>IF(Dati!J25&lt;1,"",IF(Dati!J25&gt;=2,"",Dati!J25))</f>
        <v>#REF!</v>
      </c>
      <c r="E17" s="55" t="e">
        <f>IF(Dati!K25&lt;1,"",IF(Dati!K25&gt;=2,"",Dati!K25))</f>
        <v>#REF!</v>
      </c>
      <c r="F17" s="55" t="e">
        <f>IF(Dati!L25&lt;1,"",IF(Dati!L25&gt;=2,"",Dati!L25))</f>
        <v>#REF!</v>
      </c>
      <c r="G17" s="55" t="e">
        <f>IF(Dati!M25&lt;1,"",IF(Dati!M25&gt;=2,"",Dati!M25))</f>
        <v>#REF!</v>
      </c>
      <c r="H17" s="55" t="e">
        <f>IF(Dati!N25&lt;1,"",IF(Dati!N25&gt;=2,"",Dati!N25))</f>
        <v>#REF!</v>
      </c>
      <c r="I17" s="56" t="e">
        <f>IF(C17&lt;1,"",IF(C17&gt;=2,"",IF(Dati!J25="","",(Dati!J25)/C17*100)))</f>
        <v>#REF!</v>
      </c>
      <c r="J17" s="56" t="e">
        <f>IF(C17&lt;1,"",IF(C17&gt;=2,"",IF(Dati!K25="","",(Dati!K25)/C17*100)))</f>
        <v>#REF!</v>
      </c>
      <c r="K17" s="56" t="e">
        <f>IF(C17&lt;1,"",IF(C17&gt;=2,"",IF(Dati!L25="","",(Dati!L25)/C17*100)))</f>
        <v>#REF!</v>
      </c>
      <c r="L17" s="56" t="e">
        <f>IF(C17&lt;1,"",IF(C17&gt;=2,"",IF(Dati!M25="","",(Dati!M25)/C17*100)))</f>
        <v>#REF!</v>
      </c>
      <c r="M17" s="56" t="e">
        <f>IF(C17&lt;1,"",IF(C17&gt;=2,"",IF(Dati!N25="","",(Dati!N25)/C17*100)))</f>
        <v>#REF!</v>
      </c>
      <c r="N17" s="57"/>
      <c r="O17" s="57"/>
      <c r="P17" s="52"/>
      <c r="Q17" s="52"/>
      <c r="R17" s="52"/>
      <c r="S17" s="52"/>
    </row>
    <row r="18" spans="1:20" x14ac:dyDescent="0.25">
      <c r="A18" s="53">
        <f>Dati!A26</f>
        <v>13</v>
      </c>
      <c r="B18" s="53" t="e">
        <f>Dati!B26</f>
        <v>#REF!</v>
      </c>
      <c r="C18" s="54" t="e">
        <f>IF(Dati!C26="","",LOG(Dati!C26))</f>
        <v>#REF!</v>
      </c>
      <c r="D18" s="55" t="e">
        <f>IF(Dati!J26&lt;1,"",IF(Dati!J26&gt;=2,"",Dati!J26))</f>
        <v>#REF!</v>
      </c>
      <c r="E18" s="55" t="e">
        <f>IF(Dati!K26&lt;1,"",IF(Dati!K26&gt;=2,"",Dati!K26))</f>
        <v>#REF!</v>
      </c>
      <c r="F18" s="55" t="e">
        <f>IF(Dati!L26&lt;1,"",IF(Dati!L26&gt;=2,"",Dati!L26))</f>
        <v>#REF!</v>
      </c>
      <c r="G18" s="55" t="e">
        <f>IF(Dati!M26&lt;1,"",IF(Dati!M26&gt;=2,"",Dati!M26))</f>
        <v>#REF!</v>
      </c>
      <c r="H18" s="55" t="e">
        <f>IF(Dati!N26&lt;1,"",IF(Dati!N26&gt;=2,"",Dati!N26))</f>
        <v>#REF!</v>
      </c>
      <c r="I18" s="56" t="e">
        <f>IF(C18&lt;1,"",IF(C18&gt;=2,"",IF(Dati!J26="","",(Dati!J26)/C18*100)))</f>
        <v>#REF!</v>
      </c>
      <c r="J18" s="56" t="e">
        <f>IF(C18&lt;1,"",IF(C18&gt;=2,"",IF(Dati!K26="","",(Dati!K26)/C18*100)))</f>
        <v>#REF!</v>
      </c>
      <c r="K18" s="56" t="e">
        <f>IF(C18&lt;1,"",IF(C18&gt;=2,"",IF(Dati!L26="","",(Dati!L26)/C18*100)))</f>
        <v>#REF!</v>
      </c>
      <c r="L18" s="56" t="e">
        <f>IF(C18&lt;1,"",IF(C18&gt;=2,"",IF(Dati!M26="","",(Dati!M26)/C18*100)))</f>
        <v>#REF!</v>
      </c>
      <c r="M18" s="56" t="e">
        <f>IF(C18&lt;1,"",IF(C18&gt;=2,"",IF(Dati!N26="","",(Dati!N26)/C18*100)))</f>
        <v>#REF!</v>
      </c>
      <c r="N18" s="57"/>
      <c r="O18" s="57"/>
      <c r="P18" s="52"/>
      <c r="Q18" s="52"/>
      <c r="R18" s="52"/>
      <c r="S18" s="52"/>
    </row>
    <row r="19" spans="1:20" x14ac:dyDescent="0.25">
      <c r="A19" s="53">
        <f>Dati!A27</f>
        <v>14</v>
      </c>
      <c r="B19" s="53" t="e">
        <f>Dati!B27</f>
        <v>#REF!</v>
      </c>
      <c r="C19" s="54" t="e">
        <f>IF(Dati!C27="","",LOG(Dati!C27))</f>
        <v>#REF!</v>
      </c>
      <c r="D19" s="55" t="e">
        <f>IF(Dati!J27&lt;1,"",IF(Dati!J27&gt;=2,"",Dati!J27))</f>
        <v>#REF!</v>
      </c>
      <c r="E19" s="55" t="e">
        <f>IF(Dati!K27&lt;1,"",IF(Dati!K27&gt;=2,"",Dati!K27))</f>
        <v>#REF!</v>
      </c>
      <c r="F19" s="55" t="e">
        <f>IF(Dati!L27&lt;1,"",IF(Dati!L27&gt;=2,"",Dati!L27))</f>
        <v>#REF!</v>
      </c>
      <c r="G19" s="55" t="e">
        <f>IF(Dati!M27&lt;1,"",IF(Dati!M27&gt;=2,"",Dati!M27))</f>
        <v>#REF!</v>
      </c>
      <c r="H19" s="55" t="e">
        <f>IF(Dati!N27&lt;1,"",IF(Dati!N27&gt;=2,"",Dati!N27))</f>
        <v>#REF!</v>
      </c>
      <c r="I19" s="56" t="e">
        <f>IF(C19&lt;1,"",IF(C19&gt;=2,"",IF(Dati!J27="","",(Dati!J27)/C19*100)))</f>
        <v>#REF!</v>
      </c>
      <c r="J19" s="56" t="e">
        <f>IF(C19&lt;1,"",IF(C19&gt;=2,"",IF(Dati!K27="","",(Dati!K27)/C19*100)))</f>
        <v>#REF!</v>
      </c>
      <c r="K19" s="56" t="e">
        <f>IF(C19&lt;1,"",IF(C19&gt;=2,"",IF(Dati!L27="","",(Dati!L27)/C19*100)))</f>
        <v>#REF!</v>
      </c>
      <c r="L19" s="56" t="e">
        <f>IF(C19&lt;1,"",IF(C19&gt;=2,"",IF(Dati!M27="","",(Dati!M27)/C19*100)))</f>
        <v>#REF!</v>
      </c>
      <c r="M19" s="56" t="e">
        <f>IF(C19&lt;1,"",IF(C19&gt;=2,"",IF(Dati!N27="","",(Dati!N27)/C19*100)))</f>
        <v>#REF!</v>
      </c>
      <c r="N19" s="57"/>
      <c r="O19" s="57"/>
      <c r="P19" s="52"/>
      <c r="Q19" s="52"/>
      <c r="R19" s="52"/>
      <c r="S19" s="52"/>
    </row>
    <row r="20" spans="1:20" x14ac:dyDescent="0.25">
      <c r="A20" s="53">
        <f>Dati!A28</f>
        <v>15</v>
      </c>
      <c r="B20" s="53" t="e">
        <f>Dati!B28</f>
        <v>#REF!</v>
      </c>
      <c r="C20" s="54" t="e">
        <f>IF(Dati!C28="","",LOG(Dati!C28))</f>
        <v>#REF!</v>
      </c>
      <c r="D20" s="55" t="e">
        <f>IF(Dati!J28&lt;1,"",IF(Dati!J28&gt;=2,"",Dati!J28))</f>
        <v>#REF!</v>
      </c>
      <c r="E20" s="55" t="e">
        <f>IF(Dati!K28&lt;1,"",IF(Dati!K28&gt;=2,"",Dati!K28))</f>
        <v>#REF!</v>
      </c>
      <c r="F20" s="55" t="e">
        <f>IF(Dati!L28&lt;1,"",IF(Dati!L28&gt;=2,"",Dati!L28))</f>
        <v>#REF!</v>
      </c>
      <c r="G20" s="55" t="e">
        <f>IF(Dati!M28&lt;1,"",IF(Dati!M28&gt;=2,"",Dati!M28))</f>
        <v>#REF!</v>
      </c>
      <c r="H20" s="55" t="e">
        <f>IF(Dati!N28&lt;1,"",IF(Dati!N28&gt;=2,"",Dati!N28))</f>
        <v>#REF!</v>
      </c>
      <c r="I20" s="56" t="e">
        <f>IF(C20&lt;1,"",IF(C20&gt;=2,"",IF(Dati!J28="","",(Dati!J28)/C20*100)))</f>
        <v>#REF!</v>
      </c>
      <c r="J20" s="56" t="e">
        <f>IF(C20&lt;1,"",IF(C20&gt;=2,"",IF(Dati!K28="","",(Dati!K28)/C20*100)))</f>
        <v>#REF!</v>
      </c>
      <c r="K20" s="56" t="e">
        <f>IF(C20&lt;1,"",IF(C20&gt;=2,"",IF(Dati!L28="","",(Dati!L28)/C20*100)))</f>
        <v>#REF!</v>
      </c>
      <c r="L20" s="56" t="e">
        <f>IF(C20&lt;1,"",IF(C20&gt;=2,"",IF(Dati!M28="","",(Dati!M28)/C20*100)))</f>
        <v>#REF!</v>
      </c>
      <c r="M20" s="56" t="e">
        <f>IF(C20&lt;1,"",IF(C20&gt;=2,"",IF(Dati!N28="","",(Dati!N28)/C20*100)))</f>
        <v>#REF!</v>
      </c>
      <c r="N20" s="57"/>
      <c r="O20" s="57"/>
      <c r="P20" s="52"/>
      <c r="Q20" s="52"/>
      <c r="R20" s="52"/>
      <c r="S20" s="52"/>
    </row>
    <row r="21" spans="1:20" x14ac:dyDescent="0.25">
      <c r="A21" s="53">
        <f>Dati!A29</f>
        <v>16</v>
      </c>
      <c r="B21" s="53" t="e">
        <f>Dati!B29</f>
        <v>#REF!</v>
      </c>
      <c r="C21" s="54" t="e">
        <f>IF(Dati!C29="","",LOG(Dati!C29))</f>
        <v>#REF!</v>
      </c>
      <c r="D21" s="55" t="e">
        <f>IF(Dati!J29&lt;1,"",IF(Dati!J29&gt;=2,"",Dati!J29))</f>
        <v>#REF!</v>
      </c>
      <c r="E21" s="55" t="e">
        <f>IF(Dati!K29&lt;1,"",IF(Dati!K29&gt;=2,"",Dati!K29))</f>
        <v>#REF!</v>
      </c>
      <c r="F21" s="55" t="e">
        <f>IF(Dati!L29&lt;1,"",IF(Dati!L29&gt;=2,"",Dati!L29))</f>
        <v>#REF!</v>
      </c>
      <c r="G21" s="55" t="e">
        <f>IF(Dati!M29&lt;1,"",IF(Dati!M29&gt;=2,"",Dati!M29))</f>
        <v>#REF!</v>
      </c>
      <c r="H21" s="55" t="e">
        <f>IF(Dati!N29&lt;1,"",IF(Dati!N29&gt;=2,"",Dati!N29))</f>
        <v>#REF!</v>
      </c>
      <c r="I21" s="56" t="e">
        <f>IF(C21&lt;1,"",IF(C21&gt;=2,"",IF(Dati!J29="","",(Dati!J29)/C21*100)))</f>
        <v>#REF!</v>
      </c>
      <c r="J21" s="56" t="e">
        <f>IF(C21&lt;1,"",IF(C21&gt;=2,"",IF(Dati!K29="","",(Dati!K29)/C21*100)))</f>
        <v>#REF!</v>
      </c>
      <c r="K21" s="56" t="e">
        <f>IF(C21&lt;1,"",IF(C21&gt;=2,"",IF(Dati!L29="","",(Dati!L29)/C21*100)))</f>
        <v>#REF!</v>
      </c>
      <c r="L21" s="56" t="e">
        <f>IF(C21&lt;1,"",IF(C21&gt;=2,"",IF(Dati!M29="","",(Dati!M29)/C21*100)))</f>
        <v>#REF!</v>
      </c>
      <c r="M21" s="56" t="e">
        <f>IF(C21&lt;1,"",IF(C21&gt;=2,"",IF(Dati!N29="","",(Dati!N29)/C21*100)))</f>
        <v>#REF!</v>
      </c>
      <c r="N21" s="57"/>
      <c r="O21" s="57"/>
      <c r="P21" s="52"/>
      <c r="Q21" s="105"/>
      <c r="R21" s="52"/>
      <c r="S21" s="52"/>
    </row>
    <row r="22" spans="1:20" x14ac:dyDescent="0.25">
      <c r="A22" s="53">
        <f>Dati!A30</f>
        <v>17</v>
      </c>
      <c r="B22" s="53" t="e">
        <f>Dati!B30</f>
        <v>#REF!</v>
      </c>
      <c r="C22" s="54" t="e">
        <f>IF(Dati!C30="","",LOG(Dati!C30))</f>
        <v>#REF!</v>
      </c>
      <c r="D22" s="55" t="e">
        <f>IF(Dati!J30&lt;1,"",IF(Dati!J30&gt;=2,"",Dati!J30))</f>
        <v>#REF!</v>
      </c>
      <c r="E22" s="55" t="e">
        <f>IF(Dati!K30&lt;1,"",IF(Dati!K30&gt;=2,"",Dati!K30))</f>
        <v>#REF!</v>
      </c>
      <c r="F22" s="55" t="e">
        <f>IF(Dati!L30&lt;1,"",IF(Dati!L30&gt;=2,"",Dati!L30))</f>
        <v>#REF!</v>
      </c>
      <c r="G22" s="55" t="e">
        <f>IF(Dati!M30&lt;1,"",IF(Dati!M30&gt;=2,"",Dati!M30))</f>
        <v>#REF!</v>
      </c>
      <c r="H22" s="55" t="e">
        <f>IF(Dati!N30&lt;1,"",IF(Dati!N30&gt;=2,"",Dati!N30))</f>
        <v>#REF!</v>
      </c>
      <c r="I22" s="56" t="e">
        <f>IF(C22&lt;1,"",IF(C22&gt;=2,"",IF(Dati!J30="","",(Dati!J30)/C22*100)))</f>
        <v>#REF!</v>
      </c>
      <c r="J22" s="56" t="e">
        <f>IF(C22&lt;1,"",IF(C22&gt;=2,"",IF(Dati!K30="","",(Dati!K30)/C22*100)))</f>
        <v>#REF!</v>
      </c>
      <c r="K22" s="56" t="e">
        <f>IF(C22&lt;1,"",IF(C22&gt;=2,"",IF(Dati!L30="","",(Dati!L30)/C22*100)))</f>
        <v>#REF!</v>
      </c>
      <c r="L22" s="56" t="e">
        <f>IF(C22&lt;1,"",IF(C22&gt;=2,"",IF(Dati!M30="","",(Dati!M30)/C22*100)))</f>
        <v>#REF!</v>
      </c>
      <c r="M22" s="56" t="e">
        <f>IF(C22&lt;1,"",IF(C22&gt;=2,"",IF(Dati!N30="","",(Dati!N30)/C22*100)))</f>
        <v>#REF!</v>
      </c>
      <c r="N22" s="57"/>
      <c r="O22" s="57"/>
      <c r="P22" s="52"/>
      <c r="Q22" s="52"/>
      <c r="R22" s="52"/>
      <c r="S22" s="52"/>
    </row>
    <row r="23" spans="1:20" ht="13.8" thickBot="1" x14ac:dyDescent="0.3">
      <c r="A23" s="66"/>
      <c r="B23" s="66"/>
      <c r="C23" s="67"/>
      <c r="D23" s="66"/>
      <c r="E23" s="66"/>
      <c r="F23" s="66"/>
      <c r="G23" s="66"/>
      <c r="H23" s="66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20" ht="13.8" thickTop="1" x14ac:dyDescent="0.25">
      <c r="A24" s="68"/>
      <c r="B24" s="68"/>
      <c r="C24" s="69" t="s">
        <v>14</v>
      </c>
      <c r="D24" s="69"/>
      <c r="E24" s="70" t="str">
        <f>IF(COUNT(D6:H22)&lt;2,"",AVERAGE(D6:H22))</f>
        <v/>
      </c>
      <c r="F24" s="69"/>
      <c r="G24" s="69"/>
      <c r="H24" s="69"/>
      <c r="I24" s="71"/>
      <c r="J24" s="72" t="s">
        <v>7</v>
      </c>
      <c r="K24" s="71"/>
      <c r="L24" s="71"/>
      <c r="M24" s="71"/>
    </row>
    <row r="25" spans="1:20" x14ac:dyDescent="0.25">
      <c r="C25" s="73" t="s">
        <v>6</v>
      </c>
      <c r="E25" s="55" t="str">
        <f>IF(COUNT(D6:H22)&lt;2,"",STDEV(D6:H22))</f>
        <v/>
      </c>
      <c r="J25" s="73" t="s">
        <v>14</v>
      </c>
      <c r="K25" s="73"/>
      <c r="L25" s="55" t="str">
        <f>IF(COUNT(I6:M22)=0,"",AVERAGE(I6:M22))</f>
        <v/>
      </c>
    </row>
    <row r="26" spans="1:20" x14ac:dyDescent="0.25">
      <c r="C26" s="73" t="s">
        <v>23</v>
      </c>
      <c r="E26" s="55" t="str">
        <f>IF(COUNT(D6:H22)=0,"Immettere dati",IF(COUNT(D6:H22)&lt;2,"Immettere più dati",E25*2^0.5*(TINV(0.05,COUNT(D6:H22)-1))))</f>
        <v>Immettere dati</v>
      </c>
      <c r="F26" s="54" t="str">
        <f>IF(COUNT(D6:H22)=0,"",IF(COUNT(D6:H22)&lt;6,"Attenzione, dati insufficienti!",""))</f>
        <v/>
      </c>
      <c r="J26" s="73" t="s">
        <v>52</v>
      </c>
      <c r="K26" s="73"/>
      <c r="L26" s="55" t="str">
        <f>IF(COUNT(I6:M22)&lt;2,"",STDEV(I6:M22)*2)</f>
        <v/>
      </c>
      <c r="T26" s="39">
        <f>IF(C26="","",1)</f>
        <v>1</v>
      </c>
    </row>
    <row r="27" spans="1:20" x14ac:dyDescent="0.25">
      <c r="C27" s="39" t="s">
        <v>9</v>
      </c>
      <c r="E27" s="55" t="str">
        <f>IF(COUNT(D6:H22)&lt;2,"",E26/(2^0.5))</f>
        <v/>
      </c>
      <c r="F27" s="74" t="str">
        <f>IF(COUNT(D6:H22)=0,"",IF(COUNT(D6:H22)&lt;6,"Attenzione, dati insufficienti!",""))</f>
        <v/>
      </c>
      <c r="J27" s="75" t="s">
        <v>48</v>
      </c>
      <c r="L27" s="39" t="str">
        <f>IF(COUNT(I6:M22)&lt;2,"",DEVSQ(I6:M22))</f>
        <v/>
      </c>
    </row>
    <row r="28" spans="1:20" ht="13.8" thickBot="1" x14ac:dyDescent="0.3">
      <c r="C28" s="39" t="s">
        <v>10</v>
      </c>
      <c r="E28" s="55" t="str">
        <f>IF(COUNT(D6:H22)&lt;2,"",E26/2)</f>
        <v/>
      </c>
      <c r="F28" s="74" t="str">
        <f>IF(COUNT(D6:H22)=0,"",IF(COUNT(D6:H22)&lt;6,"Attenzione, dati insufficienti!",""))</f>
        <v/>
      </c>
      <c r="J28" s="75" t="s">
        <v>49</v>
      </c>
      <c r="L28" s="39" t="str">
        <f>IF(COUNT(I6:M22)&lt;2,"",VAR(I6:M22))</f>
        <v/>
      </c>
    </row>
    <row r="29" spans="1:20" ht="13.8" thickTop="1" x14ac:dyDescent="0.25">
      <c r="A29" s="71"/>
      <c r="B29" s="71"/>
      <c r="C29" s="71"/>
      <c r="D29" s="71"/>
      <c r="E29" s="70"/>
      <c r="F29" s="71"/>
      <c r="G29" s="71"/>
      <c r="H29" s="71"/>
      <c r="I29" s="71"/>
      <c r="J29" s="71"/>
      <c r="K29" s="71"/>
      <c r="L29" s="71"/>
      <c r="M29" s="71"/>
    </row>
    <row r="30" spans="1:20" x14ac:dyDescent="0.25">
      <c r="A30" s="39" t="s">
        <v>16</v>
      </c>
      <c r="D30" s="45"/>
      <c r="E30" s="44"/>
      <c r="F30" s="44"/>
      <c r="G30" s="52"/>
      <c r="H30" s="52"/>
    </row>
    <row r="31" spans="1:20" ht="36" x14ac:dyDescent="0.25">
      <c r="A31" s="48" t="str">
        <f>Dati!A45</f>
        <v>N.</v>
      </c>
      <c r="B31" s="48" t="str">
        <f>Dati!B45</f>
        <v>Anno</v>
      </c>
      <c r="C31" s="48" t="str">
        <f>Dati!C45</f>
        <v>Valore assegnato</v>
      </c>
      <c r="D31" s="48">
        <f>Dati!D45</f>
        <v>1</v>
      </c>
      <c r="E31" s="48">
        <f>Dati!E45</f>
        <v>2</v>
      </c>
      <c r="F31" s="48">
        <f>Dati!F45</f>
        <v>3</v>
      </c>
      <c r="G31" s="48">
        <f>Dati!G45</f>
        <v>4</v>
      </c>
      <c r="H31" s="48">
        <f>Dati!H45</f>
        <v>5</v>
      </c>
      <c r="I31" s="1016" t="s">
        <v>13</v>
      </c>
      <c r="J31" s="1016"/>
      <c r="K31" s="1016"/>
      <c r="L31" s="1016"/>
      <c r="M31" s="1016"/>
    </row>
    <row r="32" spans="1:20" x14ac:dyDescent="0.25">
      <c r="A32" s="48">
        <f>Dati!A46</f>
        <v>1</v>
      </c>
      <c r="B32" s="48">
        <f>Dati!B46</f>
        <v>2007</v>
      </c>
      <c r="C32" s="54" t="e">
        <f>IF(Dati!C46="","",LOG(Dati!C46))</f>
        <v>#VALUE!</v>
      </c>
      <c r="D32" s="55" t="e">
        <f>IF(Dati!J46&lt;1,"",IF(Dati!J46&gt;=2,"",Dati!J46))</f>
        <v>#VALUE!</v>
      </c>
      <c r="E32" s="55" t="str">
        <f>IF(Dati!K46&lt;1,"",IF(Dati!K46&gt;=2,"",Dati!K46))</f>
        <v/>
      </c>
      <c r="F32" s="55" t="str">
        <f>IF(Dati!L46&lt;1,"",IF(Dati!L46&gt;=2,"",Dati!L46))</f>
        <v/>
      </c>
      <c r="G32" s="55" t="e">
        <f>IF(Dati!M46&lt;1,"",IF(Dati!M46&gt;=2,"",Dati!M46))</f>
        <v>#VALUE!</v>
      </c>
      <c r="H32" s="55" t="str">
        <f>IF(Dati!N46&lt;1,"",IF(Dati!N46&gt;=2,"",Dati!N46))</f>
        <v/>
      </c>
      <c r="I32" s="56" t="e">
        <f>IF(C32&lt;1,"",IF(C32&gt;=2,"",IF(Dati!J46="","",(Dati!J46)/C32*100)))</f>
        <v>#VALUE!</v>
      </c>
      <c r="J32" s="56" t="e">
        <f>IF(C32&lt;1,"",IF(C32&gt;=2,"",IF(Dati!K46="","",(Dati!K46)/C32*100)))</f>
        <v>#VALUE!</v>
      </c>
      <c r="K32" s="56" t="e">
        <f>IF(C32&lt;1,"",IF(C32&gt;=2,"",IF(Dati!L46="","",(Dati!L46)/C32*100)))</f>
        <v>#VALUE!</v>
      </c>
      <c r="L32" s="56" t="e">
        <f>IF(C32&lt;1,"",IF(C32&gt;=2,"",IF(Dati!M46="","",(Dati!M46)/C32*100)))</f>
        <v>#VALUE!</v>
      </c>
      <c r="M32" s="56" t="e">
        <f>IF(C32&lt;1,"",IF(C32&gt;=2,"",IF(Dati!N46="","",(Dati!N46)/C32*100)))</f>
        <v>#VALUE!</v>
      </c>
    </row>
    <row r="33" spans="1:20" x14ac:dyDescent="0.25">
      <c r="A33" s="48">
        <f>Dati!A47</f>
        <v>2</v>
      </c>
      <c r="B33" s="48">
        <f>Dati!B47</f>
        <v>2008</v>
      </c>
      <c r="C33" s="54">
        <f>IF(Dati!C47="","",LOG(Dati!C47))</f>
        <v>2.9395192526186187</v>
      </c>
      <c r="D33" s="55" t="str">
        <f>IF(Dati!J47&lt;1,"",IF(Dati!J47&gt;=2,"",Dati!J47))</f>
        <v/>
      </c>
      <c r="E33" s="55" t="str">
        <f>IF(Dati!K47&lt;1,"",IF(Dati!K47&gt;=2,"",Dati!K47))</f>
        <v/>
      </c>
      <c r="F33" s="55" t="str">
        <f>IF(Dati!L47&lt;1,"",IF(Dati!L47&gt;=2,"",Dati!L47))</f>
        <v/>
      </c>
      <c r="G33" s="55" t="str">
        <f>IF(Dati!M47&lt;1,"",IF(Dati!M47&gt;=2,"",Dati!M47))</f>
        <v/>
      </c>
      <c r="H33" s="55" t="str">
        <f>IF(Dati!N47&lt;1,"",IF(Dati!N47&gt;=2,"",Dati!N47))</f>
        <v/>
      </c>
      <c r="I33" s="56" t="str">
        <f>IF(C33&lt;1,"",IF(C33&gt;=2,"",IF(Dati!J47="","",(Dati!J47)/C33*100)))</f>
        <v/>
      </c>
      <c r="J33" s="56" t="str">
        <f>IF(C33&lt;1,"",IF(C33&gt;=2,"",IF(Dati!K47="","",(Dati!K47)/C33*100)))</f>
        <v/>
      </c>
      <c r="K33" s="56" t="str">
        <f>IF(C33&lt;1,"",IF(C33&gt;=2,"",IF(Dati!L47="","",(Dati!L47)/C33*100)))</f>
        <v/>
      </c>
      <c r="L33" s="56" t="str">
        <f>IF(C33&lt;1,"",IF(C33&gt;=2,"",IF(Dati!M47="","",(Dati!M47)/C33*100)))</f>
        <v/>
      </c>
      <c r="M33" s="56" t="str">
        <f>IF(C33&lt;1,"",IF(C33&gt;=2,"",IF(Dati!N47="","",(Dati!N47)/C33*100)))</f>
        <v/>
      </c>
    </row>
    <row r="34" spans="1:20" x14ac:dyDescent="0.25">
      <c r="A34" s="48">
        <f>Dati!A48</f>
        <v>3</v>
      </c>
      <c r="B34" s="48" t="str">
        <f>Dati!B48</f>
        <v/>
      </c>
      <c r="C34" s="54" t="str">
        <f>IF(Dati!C48="","",LOG(Dati!C48))</f>
        <v/>
      </c>
      <c r="D34" s="55" t="str">
        <f>IF(Dati!J48&lt;1,"",IF(Dati!J48&gt;=2,"",Dati!J48))</f>
        <v/>
      </c>
      <c r="E34" s="55" t="str">
        <f>IF(Dati!K48&lt;1,"",IF(Dati!K48&gt;=2,"",Dati!K48))</f>
        <v/>
      </c>
      <c r="F34" s="55" t="str">
        <f>IF(Dati!L48&lt;1,"",IF(Dati!L48&gt;=2,"",Dati!L48))</f>
        <v/>
      </c>
      <c r="G34" s="55" t="str">
        <f>IF(Dati!M48&lt;1,"",IF(Dati!M48&gt;=2,"",Dati!M48))</f>
        <v/>
      </c>
      <c r="H34" s="55" t="str">
        <f>IF(Dati!N48&lt;1,"",IF(Dati!N48&gt;=2,"",Dati!N48))</f>
        <v/>
      </c>
      <c r="I34" s="56" t="str">
        <f>IF(C34&lt;1,"",IF(C34&gt;=2,"",IF(Dati!J48="","",(Dati!J48)/C34*100)))</f>
        <v/>
      </c>
      <c r="J34" s="56" t="str">
        <f>IF(C34&lt;1,"",IF(C34&gt;=2,"",IF(Dati!K48="","",(Dati!K48)/C34*100)))</f>
        <v/>
      </c>
      <c r="K34" s="56" t="str">
        <f>IF(C34&lt;1,"",IF(C34&gt;=2,"",IF(Dati!L48="","",(Dati!L48)/C34*100)))</f>
        <v/>
      </c>
      <c r="L34" s="56" t="str">
        <f>IF(C34&lt;1,"",IF(C34&gt;=2,"",IF(Dati!M48="","",(Dati!M48)/C34*100)))</f>
        <v/>
      </c>
      <c r="M34" s="56" t="str">
        <f>IF(C34&lt;1,"",IF(C34&gt;=2,"",IF(Dati!N48="","",(Dati!N48)/C34*100)))</f>
        <v/>
      </c>
    </row>
    <row r="35" spans="1:20" x14ac:dyDescent="0.25">
      <c r="A35" s="48">
        <f>Dati!A49</f>
        <v>4</v>
      </c>
      <c r="B35" s="48" t="str">
        <f>Dati!B49</f>
        <v/>
      </c>
      <c r="C35" s="54" t="str">
        <f>IF(Dati!C49="","",LOG(Dati!C49))</f>
        <v/>
      </c>
      <c r="D35" s="55" t="str">
        <f>IF(Dati!J49&lt;1,"",IF(Dati!J49&gt;=2,"",Dati!J49))</f>
        <v/>
      </c>
      <c r="E35" s="55" t="str">
        <f>IF(Dati!K49&lt;1,"",IF(Dati!K49&gt;=2,"",Dati!K49))</f>
        <v/>
      </c>
      <c r="F35" s="55" t="str">
        <f>IF(Dati!L49&lt;1,"",IF(Dati!L49&gt;=2,"",Dati!L49))</f>
        <v/>
      </c>
      <c r="G35" s="55" t="str">
        <f>IF(Dati!M49&lt;1,"",IF(Dati!M49&gt;=2,"",Dati!M49))</f>
        <v/>
      </c>
      <c r="H35" s="55" t="str">
        <f>IF(Dati!N49&lt;1,"",IF(Dati!N49&gt;=2,"",Dati!N49))</f>
        <v/>
      </c>
      <c r="I35" s="56" t="str">
        <f>IF(C35&lt;1,"",IF(C35&gt;=2,"",IF(Dati!J49="","",(Dati!J49)/C35*100)))</f>
        <v/>
      </c>
      <c r="J35" s="56" t="str">
        <f>IF(C35&lt;1,"",IF(C35&gt;=2,"",IF(Dati!K49="","",(Dati!K49)/C35*100)))</f>
        <v/>
      </c>
      <c r="K35" s="56" t="str">
        <f>IF(C35&lt;1,"",IF(C35&gt;=2,"",IF(Dati!L49="","",(Dati!L49)/C35*100)))</f>
        <v/>
      </c>
      <c r="L35" s="56" t="str">
        <f>IF(C35&lt;1,"",IF(C35&gt;=2,"",IF(Dati!M49="","",(Dati!M49)/C35*100)))</f>
        <v/>
      </c>
      <c r="M35" s="56" t="str">
        <f>IF(C35&lt;1,"",IF(C35&gt;=2,"",IF(Dati!N49="","",(Dati!N49)/C35*100)))</f>
        <v/>
      </c>
    </row>
    <row r="36" spans="1:20" x14ac:dyDescent="0.25">
      <c r="A36" s="48">
        <f>Dati!A50</f>
        <v>5</v>
      </c>
      <c r="B36" s="48" t="str">
        <f>Dati!B50</f>
        <v/>
      </c>
      <c r="C36" s="54" t="str">
        <f>IF(Dati!C50="","",LOG(Dati!C50))</f>
        <v/>
      </c>
      <c r="D36" s="55" t="str">
        <f>IF(Dati!J50&lt;1,"",IF(Dati!J50&gt;=2,"",Dati!J50))</f>
        <v/>
      </c>
      <c r="E36" s="55" t="str">
        <f>IF(Dati!K50&lt;1,"",IF(Dati!K50&gt;=2,"",Dati!K50))</f>
        <v/>
      </c>
      <c r="F36" s="55" t="str">
        <f>IF(Dati!L50&lt;1,"",IF(Dati!L50&gt;=2,"",Dati!L50))</f>
        <v/>
      </c>
      <c r="G36" s="55" t="str">
        <f>IF(Dati!M50&lt;1,"",IF(Dati!M50&gt;=2,"",Dati!M50))</f>
        <v/>
      </c>
      <c r="H36" s="55" t="str">
        <f>IF(Dati!N50&lt;1,"",IF(Dati!N50&gt;=2,"",Dati!N50))</f>
        <v/>
      </c>
      <c r="I36" s="56" t="str">
        <f>IF(C36&lt;1,"",IF(C36&gt;=2,"",IF(Dati!J50="","",(Dati!J50)/C36*100)))</f>
        <v/>
      </c>
      <c r="J36" s="56" t="str">
        <f>IF(C36&lt;1,"",IF(C36&gt;=2,"",IF(Dati!K50="","",(Dati!K50)/C36*100)))</f>
        <v/>
      </c>
      <c r="K36" s="56" t="str">
        <f>IF(C36&lt;1,"",IF(C36&gt;=2,"",IF(Dati!L50="","",(Dati!L50)/C36*100)))</f>
        <v/>
      </c>
      <c r="L36" s="56" t="str">
        <f>IF(C36&lt;1,"",IF(C36&gt;=2,"",IF(Dati!M50="","",(Dati!M50)/C36*100)))</f>
        <v/>
      </c>
      <c r="M36" s="56" t="str">
        <f>IF(C36&lt;1,"",IF(C36&gt;=2,"",IF(Dati!N50="","",(Dati!N50)/C36*100)))</f>
        <v/>
      </c>
    </row>
    <row r="37" spans="1:20" x14ac:dyDescent="0.25">
      <c r="A37" s="48">
        <f>Dati!A51</f>
        <v>6</v>
      </c>
      <c r="B37" s="48" t="e">
        <f>Dati!B51</f>
        <v>#REF!</v>
      </c>
      <c r="C37" s="54" t="e">
        <f>IF(Dati!C51="","",LOG(Dati!C51))</f>
        <v>#REF!</v>
      </c>
      <c r="D37" s="55" t="e">
        <f>IF(Dati!J51&lt;1,"",IF(Dati!J51&gt;=2,"",Dati!J51))</f>
        <v>#REF!</v>
      </c>
      <c r="E37" s="55" t="e">
        <f>IF(Dati!K51&lt;1,"",IF(Dati!K51&gt;=2,"",Dati!K51))</f>
        <v>#REF!</v>
      </c>
      <c r="F37" s="55" t="e">
        <f>IF(Dati!L51&lt;1,"",IF(Dati!L51&gt;=2,"",Dati!L51))</f>
        <v>#REF!</v>
      </c>
      <c r="G37" s="55" t="e">
        <f>IF(Dati!M51&lt;1,"",IF(Dati!M51&gt;=2,"",Dati!M51))</f>
        <v>#REF!</v>
      </c>
      <c r="H37" s="55" t="e">
        <f>IF(Dati!N51&lt;1,"",IF(Dati!N51&gt;=2,"",Dati!N51))</f>
        <v>#REF!</v>
      </c>
      <c r="I37" s="56" t="e">
        <f>IF(C37&lt;1,"",IF(C37&gt;=2,"",IF(Dati!J51="","",(Dati!J51)/C37*100)))</f>
        <v>#REF!</v>
      </c>
      <c r="J37" s="56" t="e">
        <f>IF(C37&lt;1,"",IF(C37&gt;=2,"",IF(Dati!K51="","",(Dati!K51)/C37*100)))</f>
        <v>#REF!</v>
      </c>
      <c r="K37" s="56" t="e">
        <f>IF(C37&lt;1,"",IF(C37&gt;=2,"",IF(Dati!L51="","",(Dati!L51)/C37*100)))</f>
        <v>#REF!</v>
      </c>
      <c r="L37" s="56" t="e">
        <f>IF(C37&lt;1,"",IF(C37&gt;=2,"",IF(Dati!M51="","",(Dati!M51)/C37*100)))</f>
        <v>#REF!</v>
      </c>
      <c r="M37" s="56" t="e">
        <f>IF(C37&lt;1,"",IF(C37&gt;=2,"",IF(Dati!N51="","",(Dati!N51)/C37*100)))</f>
        <v>#REF!</v>
      </c>
    </row>
    <row r="38" spans="1:20" x14ac:dyDescent="0.25">
      <c r="A38" s="48">
        <f>Dati!A52</f>
        <v>7</v>
      </c>
      <c r="B38" s="48" t="e">
        <f>Dati!B52</f>
        <v>#REF!</v>
      </c>
      <c r="C38" s="54" t="e">
        <f>IF(Dati!C52="","",LOG(Dati!C52))</f>
        <v>#REF!</v>
      </c>
      <c r="D38" s="55" t="e">
        <f>IF(Dati!J52&lt;1,"",IF(Dati!J52&gt;=2,"",Dati!J52))</f>
        <v>#REF!</v>
      </c>
      <c r="E38" s="55" t="e">
        <f>IF(Dati!K52&lt;1,"",IF(Dati!K52&gt;=2,"",Dati!K52))</f>
        <v>#REF!</v>
      </c>
      <c r="F38" s="55" t="e">
        <f>IF(Dati!L52&lt;1,"",IF(Dati!L52&gt;=2,"",Dati!L52))</f>
        <v>#REF!</v>
      </c>
      <c r="G38" s="55" t="e">
        <f>IF(Dati!M52&lt;1,"",IF(Dati!M52&gt;=2,"",Dati!M52))</f>
        <v>#REF!</v>
      </c>
      <c r="H38" s="55" t="e">
        <f>IF(Dati!N52&lt;1,"",IF(Dati!N52&gt;=2,"",Dati!N52))</f>
        <v>#REF!</v>
      </c>
      <c r="I38" s="56" t="e">
        <f>IF(C38&lt;1,"",IF(C38&gt;=2,"",IF(Dati!J52="","",(Dati!J52)/C38*100)))</f>
        <v>#REF!</v>
      </c>
      <c r="J38" s="56" t="e">
        <f>IF(C38&lt;1,"",IF(C38&gt;=2,"",IF(Dati!K52="","",(Dati!K52)/C38*100)))</f>
        <v>#REF!</v>
      </c>
      <c r="K38" s="56" t="e">
        <f>IF(C38&lt;1,"",IF(C38&gt;=2,"",IF(Dati!L52="","",(Dati!L52)/C38*100)))</f>
        <v>#REF!</v>
      </c>
      <c r="L38" s="56" t="e">
        <f>IF(C38&lt;1,"",IF(C38&gt;=2,"",IF(Dati!M52="","",(Dati!M52)/C38*100)))</f>
        <v>#REF!</v>
      </c>
      <c r="M38" s="56" t="e">
        <f>IF(C38&lt;1,"",IF(C38&gt;=2,"",IF(Dati!N52="","",(Dati!N52)/C38*100)))</f>
        <v>#REF!</v>
      </c>
    </row>
    <row r="39" spans="1:20" x14ac:dyDescent="0.25">
      <c r="A39" s="48">
        <f>Dati!A53</f>
        <v>8</v>
      </c>
      <c r="B39" s="48" t="e">
        <f>Dati!B53</f>
        <v>#REF!</v>
      </c>
      <c r="C39" s="54" t="e">
        <f>IF(Dati!C53="","",LOG(Dati!C53))</f>
        <v>#REF!</v>
      </c>
      <c r="D39" s="55" t="e">
        <f>IF(Dati!J53&lt;1,"",IF(Dati!J53&gt;=2,"",Dati!J53))</f>
        <v>#REF!</v>
      </c>
      <c r="E39" s="55" t="e">
        <f>IF(Dati!K53&lt;1,"",IF(Dati!K53&gt;=2,"",Dati!K53))</f>
        <v>#REF!</v>
      </c>
      <c r="F39" s="55" t="e">
        <f>IF(Dati!L53&lt;1,"",IF(Dati!L53&gt;=2,"",Dati!L53))</f>
        <v>#REF!</v>
      </c>
      <c r="G39" s="55" t="e">
        <f>IF(Dati!M53&lt;1,"",IF(Dati!M53&gt;=2,"",Dati!M53))</f>
        <v>#REF!</v>
      </c>
      <c r="H39" s="55" t="e">
        <f>IF(Dati!N53&lt;1,"",IF(Dati!N53&gt;=2,"",Dati!N53))</f>
        <v>#REF!</v>
      </c>
      <c r="I39" s="56" t="e">
        <f>IF(C39&lt;1,"",IF(C39&gt;=2,"",IF(Dati!J53="","",(Dati!J53)/C39*100)))</f>
        <v>#REF!</v>
      </c>
      <c r="J39" s="56" t="e">
        <f>IF(C39&lt;1,"",IF(C39&gt;=2,"",IF(Dati!K53="","",(Dati!K53)/C39*100)))</f>
        <v>#REF!</v>
      </c>
      <c r="K39" s="56" t="e">
        <f>IF(C39&lt;1,"",IF(C39&gt;=2,"",IF(Dati!L53="","",(Dati!L53)/C39*100)))</f>
        <v>#REF!</v>
      </c>
      <c r="L39" s="56" t="e">
        <f>IF(C39&lt;1,"",IF(C39&gt;=2,"",IF(Dati!M53="","",(Dati!M53)/C39*100)))</f>
        <v>#REF!</v>
      </c>
      <c r="M39" s="56" t="e">
        <f>IF(C39&lt;1,"",IF(C39&gt;=2,"",IF(Dati!N53="","",(Dati!N53)/C39*100)))</f>
        <v>#REF!</v>
      </c>
    </row>
    <row r="40" spans="1:20" x14ac:dyDescent="0.25">
      <c r="A40" s="48">
        <f>Dati!A54</f>
        <v>9</v>
      </c>
      <c r="B40" s="48" t="e">
        <f>Dati!B54</f>
        <v>#REF!</v>
      </c>
      <c r="C40" s="54" t="e">
        <f>IF(Dati!C54="","",LOG(Dati!C54))</f>
        <v>#REF!</v>
      </c>
      <c r="D40" s="55" t="e">
        <f>IF(Dati!J54&lt;1,"",IF(Dati!J54&gt;=2,"",Dati!J54))</f>
        <v>#REF!</v>
      </c>
      <c r="E40" s="55" t="e">
        <f>IF(Dati!K54&lt;1,"",IF(Dati!K54&gt;=2,"",Dati!K54))</f>
        <v>#REF!</v>
      </c>
      <c r="F40" s="55" t="e">
        <f>IF(Dati!L54&lt;1,"",IF(Dati!L54&gt;=2,"",Dati!L54))</f>
        <v>#REF!</v>
      </c>
      <c r="G40" s="55" t="e">
        <f>IF(Dati!M54&lt;1,"",IF(Dati!M54&gt;=2,"",Dati!M54))</f>
        <v>#REF!</v>
      </c>
      <c r="H40" s="55" t="e">
        <f>IF(Dati!N54&lt;1,"",IF(Dati!N54&gt;=2,"",Dati!N54))</f>
        <v>#REF!</v>
      </c>
      <c r="I40" s="56" t="e">
        <f>IF(C40&lt;1,"",IF(C40&gt;=2,"",IF(Dati!J54="","",(Dati!J54)/C40*100)))</f>
        <v>#REF!</v>
      </c>
      <c r="J40" s="56" t="e">
        <f>IF(C40&lt;1,"",IF(C40&gt;=2,"",IF(Dati!K54="","",(Dati!K54)/C40*100)))</f>
        <v>#REF!</v>
      </c>
      <c r="K40" s="56" t="e">
        <f>IF(C40&lt;1,"",IF(C40&gt;=2,"",IF(Dati!L54="","",(Dati!L54)/C40*100)))</f>
        <v>#REF!</v>
      </c>
      <c r="L40" s="56" t="e">
        <f>IF(C40&lt;1,"",IF(C40&gt;=2,"",IF(Dati!M54="","",(Dati!M54)/C40*100)))</f>
        <v>#REF!</v>
      </c>
      <c r="M40" s="56" t="e">
        <f>IF(C40&lt;1,"",IF(C40&gt;=2,"",IF(Dati!N54="","",(Dati!N54)/C40*100)))</f>
        <v>#REF!</v>
      </c>
    </row>
    <row r="41" spans="1:20" x14ac:dyDescent="0.25">
      <c r="A41" s="48">
        <f>Dati!A55</f>
        <v>10</v>
      </c>
      <c r="B41" s="48" t="e">
        <f>Dati!B55</f>
        <v>#REF!</v>
      </c>
      <c r="C41" s="54" t="e">
        <f>IF(Dati!C55="","",LOG(Dati!C55))</f>
        <v>#REF!</v>
      </c>
      <c r="D41" s="55" t="e">
        <f>IF(Dati!J55&lt;1,"",IF(Dati!J55&gt;=2,"",Dati!J55))</f>
        <v>#REF!</v>
      </c>
      <c r="E41" s="55" t="e">
        <f>IF(Dati!K55&lt;1,"",IF(Dati!K55&gt;=2,"",Dati!K55))</f>
        <v>#REF!</v>
      </c>
      <c r="F41" s="55" t="e">
        <f>IF(Dati!L55&lt;1,"",IF(Dati!L55&gt;=2,"",Dati!L55))</f>
        <v>#REF!</v>
      </c>
      <c r="G41" s="55" t="e">
        <f>IF(Dati!M55&lt;1,"",IF(Dati!M55&gt;=2,"",Dati!M55))</f>
        <v>#REF!</v>
      </c>
      <c r="H41" s="55" t="e">
        <f>IF(Dati!N55&lt;1,"",IF(Dati!N55&gt;=2,"",Dati!N55))</f>
        <v>#REF!</v>
      </c>
      <c r="I41" s="56" t="e">
        <f>IF(C41&lt;1,"",IF(C41&gt;=2,"",IF(Dati!J55="","",(Dati!J55)/C41*100)))</f>
        <v>#REF!</v>
      </c>
      <c r="J41" s="56" t="e">
        <f>IF(C41&lt;1,"",IF(C41&gt;=2,"",IF(Dati!K55="","",(Dati!K55)/C41*100)))</f>
        <v>#REF!</v>
      </c>
      <c r="K41" s="56" t="e">
        <f>IF(C41&lt;1,"",IF(C41&gt;=2,"",IF(Dati!L55="","",(Dati!L55)/C41*100)))</f>
        <v>#REF!</v>
      </c>
      <c r="L41" s="56" t="e">
        <f>IF(C41&lt;1,"",IF(C41&gt;=2,"",IF(Dati!M55="","",(Dati!M55)/C41*100)))</f>
        <v>#REF!</v>
      </c>
      <c r="M41" s="56" t="e">
        <f>IF(C41&lt;1,"",IF(C41&gt;=2,"",IF(Dati!N55="","",(Dati!N55)/C41*100)))</f>
        <v>#REF!</v>
      </c>
    </row>
    <row r="42" spans="1:20" x14ac:dyDescent="0.25">
      <c r="A42" s="48">
        <f>Dati!A56</f>
        <v>11</v>
      </c>
      <c r="B42" s="48" t="e">
        <f>Dati!B56</f>
        <v>#REF!</v>
      </c>
      <c r="C42" s="54" t="e">
        <f>IF(Dati!C56="","",LOG(Dati!C56))</f>
        <v>#REF!</v>
      </c>
      <c r="D42" s="55" t="e">
        <f>IF(Dati!J56&lt;1,"",IF(Dati!J56&gt;=2,"",Dati!J56))</f>
        <v>#REF!</v>
      </c>
      <c r="E42" s="55" t="e">
        <f>IF(Dati!K56&lt;1,"",IF(Dati!K56&gt;=2,"",Dati!K56))</f>
        <v>#REF!</v>
      </c>
      <c r="F42" s="55" t="e">
        <f>IF(Dati!L56&lt;1,"",IF(Dati!L56&gt;=2,"",Dati!L56))</f>
        <v>#REF!</v>
      </c>
      <c r="G42" s="55" t="e">
        <f>IF(Dati!M56&lt;1,"",IF(Dati!M56&gt;=2,"",Dati!M56))</f>
        <v>#REF!</v>
      </c>
      <c r="H42" s="55" t="e">
        <f>IF(Dati!N56&lt;1,"",IF(Dati!N56&gt;=2,"",Dati!N56))</f>
        <v>#REF!</v>
      </c>
      <c r="I42" s="56" t="e">
        <f>IF(C42&lt;1,"",IF(C42&gt;=2,"",IF(Dati!J56="","",(Dati!J56)/C42*100)))</f>
        <v>#REF!</v>
      </c>
      <c r="J42" s="56" t="e">
        <f>IF(C42&lt;1,"",IF(C42&gt;=2,"",IF(Dati!K56="","",(Dati!K56)/C42*100)))</f>
        <v>#REF!</v>
      </c>
      <c r="K42" s="56" t="e">
        <f>IF(C42&lt;1,"",IF(C42&gt;=2,"",IF(Dati!L56="","",(Dati!L56)/C42*100)))</f>
        <v>#REF!</v>
      </c>
      <c r="L42" s="56" t="e">
        <f>IF(C42&lt;1,"",IF(C42&gt;=2,"",IF(Dati!M56="","",(Dati!M56)/C42*100)))</f>
        <v>#REF!</v>
      </c>
      <c r="M42" s="56" t="e">
        <f>IF(C42&lt;1,"",IF(C42&gt;=2,"",IF(Dati!N56="","",(Dati!N56)/C42*100)))</f>
        <v>#REF!</v>
      </c>
    </row>
    <row r="43" spans="1:20" x14ac:dyDescent="0.25">
      <c r="A43" s="48">
        <f>Dati!A57</f>
        <v>12</v>
      </c>
      <c r="B43" s="48" t="e">
        <f>Dati!B57</f>
        <v>#REF!</v>
      </c>
      <c r="C43" s="54" t="e">
        <f>IF(Dati!C57="","",LOG(Dati!C57))</f>
        <v>#REF!</v>
      </c>
      <c r="D43" s="55" t="e">
        <f>IF(Dati!J57&lt;1,"",IF(Dati!J57&gt;=2,"",Dati!J57))</f>
        <v>#REF!</v>
      </c>
      <c r="E43" s="55" t="e">
        <f>IF(Dati!K57&lt;1,"",IF(Dati!K57&gt;=2,"",Dati!K57))</f>
        <v>#REF!</v>
      </c>
      <c r="F43" s="55" t="e">
        <f>IF(Dati!L57&lt;1,"",IF(Dati!L57&gt;=2,"",Dati!L57))</f>
        <v>#REF!</v>
      </c>
      <c r="G43" s="55" t="e">
        <f>IF(Dati!M57&lt;1,"",IF(Dati!M57&gt;=2,"",Dati!M57))</f>
        <v>#REF!</v>
      </c>
      <c r="H43" s="55" t="e">
        <f>IF(Dati!N57&lt;1,"",IF(Dati!N57&gt;=2,"",Dati!N57))</f>
        <v>#REF!</v>
      </c>
      <c r="I43" s="56" t="e">
        <f>IF(C43&lt;1,"",IF(C43&gt;=2,"",IF(Dati!J57="","",(Dati!J57)/C43*100)))</f>
        <v>#REF!</v>
      </c>
      <c r="J43" s="56" t="e">
        <f>IF(C43&lt;1,"",IF(C43&gt;=2,"",IF(Dati!K57="","",(Dati!K57)/C43*100)))</f>
        <v>#REF!</v>
      </c>
      <c r="K43" s="56" t="e">
        <f>IF(C43&lt;1,"",IF(C43&gt;=2,"",IF(Dati!L57="","",(Dati!L57)/C43*100)))</f>
        <v>#REF!</v>
      </c>
      <c r="L43" s="56" t="e">
        <f>IF(C43&lt;1,"",IF(C43&gt;=2,"",IF(Dati!M57="","",(Dati!M57)/C43*100)))</f>
        <v>#REF!</v>
      </c>
      <c r="M43" s="56" t="e">
        <f>IF(C43&lt;1,"",IF(C43&gt;=2,"",IF(Dati!N57="","",(Dati!N57)/C43*100)))</f>
        <v>#REF!</v>
      </c>
    </row>
    <row r="44" spans="1:20" x14ac:dyDescent="0.25">
      <c r="A44" s="48">
        <f>Dati!A58</f>
        <v>13</v>
      </c>
      <c r="B44" s="48" t="e">
        <f>Dati!B58</f>
        <v>#REF!</v>
      </c>
      <c r="C44" s="54" t="e">
        <f>IF(Dati!C58="","",LOG(Dati!C58))</f>
        <v>#REF!</v>
      </c>
      <c r="D44" s="55" t="e">
        <f>IF(Dati!J58&lt;1,"",IF(Dati!J58&gt;=2,"",Dati!J58))</f>
        <v>#REF!</v>
      </c>
      <c r="E44" s="55" t="e">
        <f>IF(Dati!K58&lt;1,"",IF(Dati!K58&gt;=2,"",Dati!K58))</f>
        <v>#REF!</v>
      </c>
      <c r="F44" s="55" t="e">
        <f>IF(Dati!L58&lt;1,"",IF(Dati!L58&gt;=2,"",Dati!L58))</f>
        <v>#REF!</v>
      </c>
      <c r="G44" s="55" t="e">
        <f>IF(Dati!M58&lt;1,"",IF(Dati!M58&gt;=2,"",Dati!M58))</f>
        <v>#REF!</v>
      </c>
      <c r="H44" s="55" t="e">
        <f>IF(Dati!N58&lt;1,"",IF(Dati!N58&gt;=2,"",Dati!N58))</f>
        <v>#REF!</v>
      </c>
      <c r="I44" s="56" t="e">
        <f>IF(C44&lt;1,"",IF(C44&gt;=2,"",IF(Dati!J58="","",(Dati!J58)/C44*100)))</f>
        <v>#REF!</v>
      </c>
      <c r="J44" s="56" t="e">
        <f>IF(C44&lt;1,"",IF(C44&gt;=2,"",IF(Dati!K58="","",(Dati!K58)/C44*100)))</f>
        <v>#REF!</v>
      </c>
      <c r="K44" s="56" t="e">
        <f>IF(C44&lt;1,"",IF(C44&gt;=2,"",IF(Dati!L58="","",(Dati!L58)/C44*100)))</f>
        <v>#REF!</v>
      </c>
      <c r="L44" s="56" t="e">
        <f>IF(C44&lt;1,"",IF(C44&gt;=2,"",IF(Dati!M58="","",(Dati!M58)/C44*100)))</f>
        <v>#REF!</v>
      </c>
      <c r="M44" s="56" t="e">
        <f>IF(C44&lt;1,"",IF(C44&gt;=2,"",IF(Dati!N58="","",(Dati!N58)/C44*100)))</f>
        <v>#REF!</v>
      </c>
    </row>
    <row r="45" spans="1:20" x14ac:dyDescent="0.25">
      <c r="A45" s="48">
        <f>Dati!A59</f>
        <v>14</v>
      </c>
      <c r="B45" s="48" t="e">
        <f>Dati!B59</f>
        <v>#REF!</v>
      </c>
      <c r="C45" s="54" t="e">
        <f>IF(Dati!C59="","",LOG(Dati!C59))</f>
        <v>#REF!</v>
      </c>
      <c r="D45" s="55" t="e">
        <f>IF(Dati!J59&lt;1,"",IF(Dati!J59&gt;=2,"",Dati!J59))</f>
        <v>#REF!</v>
      </c>
      <c r="E45" s="55" t="e">
        <f>IF(Dati!K59&lt;1,"",IF(Dati!K59&gt;=2,"",Dati!K59))</f>
        <v>#REF!</v>
      </c>
      <c r="F45" s="55" t="e">
        <f>IF(Dati!L59&lt;1,"",IF(Dati!L59&gt;=2,"",Dati!L59))</f>
        <v>#REF!</v>
      </c>
      <c r="G45" s="55" t="e">
        <f>IF(Dati!M59&lt;1,"",IF(Dati!M59&gt;=2,"",Dati!M59))</f>
        <v>#REF!</v>
      </c>
      <c r="H45" s="55" t="e">
        <f>IF(Dati!N59&lt;1,"",IF(Dati!N59&gt;=2,"",Dati!N59))</f>
        <v>#REF!</v>
      </c>
      <c r="I45" s="56" t="e">
        <f>IF(C45&lt;1,"",IF(C45&gt;=2,"",IF(Dati!J59="","",(Dati!J59)/C45*100)))</f>
        <v>#REF!</v>
      </c>
      <c r="J45" s="56" t="e">
        <f>IF(C45&lt;1,"",IF(C45&gt;=2,"",IF(Dati!K59="","",(Dati!K59)/C45*100)))</f>
        <v>#REF!</v>
      </c>
      <c r="K45" s="56" t="e">
        <f>IF(C45&lt;1,"",IF(C45&gt;=2,"",IF(Dati!L59="","",(Dati!L59)/C45*100)))</f>
        <v>#REF!</v>
      </c>
      <c r="L45" s="56" t="e">
        <f>IF(C45&lt;1,"",IF(C45&gt;=2,"",IF(Dati!M59="","",(Dati!M59)/C45*100)))</f>
        <v>#REF!</v>
      </c>
      <c r="M45" s="56" t="e">
        <f>IF(C45&lt;1,"",IF(C45&gt;=2,"",IF(Dati!N59="","",(Dati!N59)/C45*100)))</f>
        <v>#REF!</v>
      </c>
    </row>
    <row r="46" spans="1:20" x14ac:dyDescent="0.25">
      <c r="A46" s="48">
        <f>Dati!A60</f>
        <v>15</v>
      </c>
      <c r="B46" s="48" t="e">
        <f>Dati!B60</f>
        <v>#REF!</v>
      </c>
      <c r="C46" s="54" t="e">
        <f>IF(Dati!C60="","",LOG(Dati!C60))</f>
        <v>#REF!</v>
      </c>
      <c r="D46" s="55" t="e">
        <f>IF(Dati!J60&lt;1,"",IF(Dati!J60&gt;=2,"",Dati!J60))</f>
        <v>#REF!</v>
      </c>
      <c r="E46" s="55" t="e">
        <f>IF(Dati!K60&lt;1,"",IF(Dati!K60&gt;=2,"",Dati!K60))</f>
        <v>#REF!</v>
      </c>
      <c r="F46" s="55" t="e">
        <f>IF(Dati!L60&lt;1,"",IF(Dati!L60&gt;=2,"",Dati!L60))</f>
        <v>#REF!</v>
      </c>
      <c r="G46" s="55" t="e">
        <f>IF(Dati!M60&lt;1,"",IF(Dati!M60&gt;=2,"",Dati!M60))</f>
        <v>#REF!</v>
      </c>
      <c r="H46" s="55" t="e">
        <f>IF(Dati!N60&lt;1,"",IF(Dati!N60&gt;=2,"",Dati!N60))</f>
        <v>#REF!</v>
      </c>
      <c r="I46" s="56" t="e">
        <f>IF(C46&lt;1,"",IF(C46&gt;=2,"",IF(Dati!J60="","",(Dati!J60)/C46*100)))</f>
        <v>#REF!</v>
      </c>
      <c r="J46" s="56" t="e">
        <f>IF(C46&lt;1,"",IF(C46&gt;=2,"",IF(Dati!K60="","",(Dati!K60)/C46*100)))</f>
        <v>#REF!</v>
      </c>
      <c r="K46" s="56" t="e">
        <f>IF(C46&lt;1,"",IF(C46&gt;=2,"",IF(Dati!L60="","",(Dati!L60)/C46*100)))</f>
        <v>#REF!</v>
      </c>
      <c r="L46" s="56" t="e">
        <f>IF(C46&lt;1,"",IF(C46&gt;=2,"",IF(Dati!M60="","",(Dati!M60)/C46*100)))</f>
        <v>#REF!</v>
      </c>
      <c r="M46" s="56" t="e">
        <f>IF(C46&lt;1,"",IF(C46&gt;=2,"",IF(Dati!N60="","",(Dati!N60)/C46*100)))</f>
        <v>#REF!</v>
      </c>
    </row>
    <row r="47" spans="1:20" x14ac:dyDescent="0.25">
      <c r="A47" s="48">
        <f>Dati!A61</f>
        <v>16</v>
      </c>
      <c r="B47" s="48" t="e">
        <f>Dati!B61</f>
        <v>#REF!</v>
      </c>
      <c r="C47" s="54" t="e">
        <f>IF(Dati!C61="","",LOG(Dati!C61))</f>
        <v>#REF!</v>
      </c>
      <c r="D47" s="55" t="e">
        <f>IF(Dati!J61&lt;1,"",IF(Dati!J61&gt;=2,"",Dati!J61))</f>
        <v>#REF!</v>
      </c>
      <c r="E47" s="55" t="e">
        <f>IF(Dati!K61&lt;1,"",IF(Dati!K61&gt;=2,"",Dati!K61))</f>
        <v>#REF!</v>
      </c>
      <c r="F47" s="55" t="e">
        <f>IF(Dati!L61&lt;1,"",IF(Dati!L61&gt;=2,"",Dati!L61))</f>
        <v>#REF!</v>
      </c>
      <c r="G47" s="55" t="e">
        <f>IF(Dati!M61&lt;1,"",IF(Dati!M61&gt;=2,"",Dati!M61))</f>
        <v>#REF!</v>
      </c>
      <c r="H47" s="55" t="e">
        <f>IF(Dati!N61&lt;1,"",IF(Dati!N61&gt;=2,"",Dati!N61))</f>
        <v>#REF!</v>
      </c>
      <c r="I47" s="56" t="e">
        <f>IF(C47&lt;1,"",IF(C47&gt;=2,"",IF(Dati!J61="","",(Dati!J61)/C47*100)))</f>
        <v>#REF!</v>
      </c>
      <c r="J47" s="56" t="e">
        <f>IF(C47&lt;1,"",IF(C47&gt;=2,"",IF(Dati!K61="","",(Dati!K61)/C47*100)))</f>
        <v>#REF!</v>
      </c>
      <c r="K47" s="56" t="e">
        <f>IF(C47&lt;1,"",IF(C47&gt;=2,"",IF(Dati!L61="","",(Dati!L61)/C47*100)))</f>
        <v>#REF!</v>
      </c>
      <c r="L47" s="56" t="e">
        <f>IF(C47&lt;1,"",IF(C47&gt;=2,"",IF(Dati!M61="","",(Dati!M61)/C47*100)))</f>
        <v>#REF!</v>
      </c>
      <c r="M47" s="56" t="e">
        <f>IF(C47&lt;1,"",IF(C47&gt;=2,"",IF(Dati!N61="","",(Dati!N61)/C47*100)))</f>
        <v>#REF!</v>
      </c>
    </row>
    <row r="48" spans="1:20" x14ac:dyDescent="0.25">
      <c r="A48" s="48">
        <f>Dati!A62</f>
        <v>17</v>
      </c>
      <c r="B48" s="48" t="e">
        <f>Dati!B62</f>
        <v>#REF!</v>
      </c>
      <c r="C48" s="54" t="e">
        <f>IF(Dati!C62="","",LOG(Dati!C62))</f>
        <v>#REF!</v>
      </c>
      <c r="D48" s="55" t="e">
        <f>IF(Dati!J62&lt;1,"",IF(Dati!J62&gt;=2,"",Dati!J62))</f>
        <v>#REF!</v>
      </c>
      <c r="E48" s="55" t="e">
        <f>IF(Dati!K62&lt;1,"",IF(Dati!K62&gt;=2,"",Dati!K62))</f>
        <v>#REF!</v>
      </c>
      <c r="F48" s="55" t="e">
        <f>IF(Dati!L62&lt;1,"",IF(Dati!L62&gt;=2,"",Dati!L62))</f>
        <v>#REF!</v>
      </c>
      <c r="G48" s="55" t="e">
        <f>IF(Dati!M62&lt;1,"",IF(Dati!M62&gt;=2,"",Dati!M62))</f>
        <v>#REF!</v>
      </c>
      <c r="H48" s="55" t="e">
        <f>IF(Dati!N62&lt;1,"",IF(Dati!N62&gt;=2,"",Dati!N62))</f>
        <v>#REF!</v>
      </c>
      <c r="I48" s="56" t="e">
        <f>IF(C48&lt;1,"",IF(C48&gt;=2,"",IF(Dati!J62="","",(Dati!J62)/C48*100)))</f>
        <v>#REF!</v>
      </c>
      <c r="J48" s="56" t="e">
        <f>IF(C48&lt;1,"",IF(C48&gt;=2,"",IF(Dati!K62="","",(Dati!K62)/C48*100)))</f>
        <v>#REF!</v>
      </c>
      <c r="K48" s="56" t="e">
        <f>IF(C48&lt;1,"",IF(C48&gt;=2,"",IF(Dati!L62="","",(Dati!L62)/C48*100)))</f>
        <v>#REF!</v>
      </c>
      <c r="L48" s="56" t="e">
        <f>IF(C48&lt;1,"",IF(C48&gt;=2,"",IF(Dati!M62="","",(Dati!M62)/C48*100)))</f>
        <v>#REF!</v>
      </c>
      <c r="M48" s="56" t="e">
        <f>IF(C48&lt;1,"",IF(C48&gt;=2,"",IF(Dati!N62="","",(Dati!N62)/C48*100)))</f>
        <v>#REF!</v>
      </c>
      <c r="T48" s="39" t="e">
        <f>IF(C48="","",1)</f>
        <v>#REF!</v>
      </c>
    </row>
    <row r="49" spans="1:13" ht="13.8" thickBot="1" x14ac:dyDescent="0.3">
      <c r="A49" s="48"/>
      <c r="B49" s="48"/>
      <c r="C49" s="67"/>
      <c r="D49" s="66"/>
      <c r="E49" s="66"/>
      <c r="F49" s="66"/>
      <c r="G49" s="66"/>
      <c r="H49" s="66"/>
      <c r="I49" s="52"/>
      <c r="J49" s="52"/>
      <c r="K49" s="52"/>
      <c r="L49" s="52"/>
      <c r="M49" s="52"/>
    </row>
    <row r="50" spans="1:13" ht="13.8" thickTop="1" x14ac:dyDescent="0.25">
      <c r="A50" s="68"/>
      <c r="B50" s="68"/>
      <c r="C50" s="69" t="s">
        <v>14</v>
      </c>
      <c r="D50" s="69"/>
      <c r="E50" s="70" t="str">
        <f>IF(COUNT(D32:H48)&lt;2,"",AVERAGE(D32:H48))</f>
        <v/>
      </c>
      <c r="F50" s="69"/>
      <c r="G50" s="69"/>
      <c r="H50" s="69"/>
      <c r="I50" s="71"/>
      <c r="J50" s="71" t="s">
        <v>7</v>
      </c>
      <c r="K50" s="71"/>
      <c r="L50" s="71"/>
      <c r="M50" s="71"/>
    </row>
    <row r="51" spans="1:13" x14ac:dyDescent="0.25">
      <c r="C51" s="73" t="s">
        <v>6</v>
      </c>
      <c r="E51" s="55" t="str">
        <f>IF(COUNT(D32:H48)&lt;2,"",STDEV(D32:H48))</f>
        <v/>
      </c>
      <c r="J51" s="73" t="s">
        <v>14</v>
      </c>
      <c r="K51" s="73"/>
      <c r="L51" s="55" t="str">
        <f>IF(COUNT(I32:M48)=0,"",AVERAGE(I32:M48))</f>
        <v/>
      </c>
    </row>
    <row r="52" spans="1:13" x14ac:dyDescent="0.25">
      <c r="C52" s="73" t="s">
        <v>23</v>
      </c>
      <c r="E52" s="55" t="str">
        <f>IF(COUNT(D32:H48)=0,"Immettere dati",IF(COUNT(D32:H48)&lt;2,"Immettere più dati",E51*2^0.5*(TINV(0.05,COUNT(D32:H48)-1))))</f>
        <v>Immettere dati</v>
      </c>
      <c r="F52" s="54" t="str">
        <f>IF(COUNT(D32:H48)=0,"",IF(COUNT(D32:H48)&lt;6,"Attenzione, dati insufficienti!",""))</f>
        <v/>
      </c>
      <c r="J52" s="73" t="s">
        <v>6</v>
      </c>
      <c r="K52" s="73"/>
      <c r="L52" s="55" t="str">
        <f>IF(COUNT(I32:M48)&lt;2,"",STDEV(I32:M48)*2)</f>
        <v/>
      </c>
    </row>
    <row r="53" spans="1:13" x14ac:dyDescent="0.25">
      <c r="C53" s="39" t="s">
        <v>9</v>
      </c>
      <c r="E53" s="55" t="str">
        <f>IF(COUNT(D32:H48)&lt;2,"",E52/(2^0.5))</f>
        <v/>
      </c>
      <c r="F53" s="74" t="str">
        <f>IF(COUNT(D32:H48)=0,"",IF(COUNT(D32:H48)&lt;6,"Attenzione, dati insufficienti!",""))</f>
        <v/>
      </c>
      <c r="L53" s="39" t="str">
        <f>IF(COUNT(I32:M48)&lt;2,"",DEVSQ(I32:M48))</f>
        <v/>
      </c>
    </row>
    <row r="54" spans="1:13" ht="13.8" thickBot="1" x14ac:dyDescent="0.3">
      <c r="C54" s="39" t="s">
        <v>10</v>
      </c>
      <c r="E54" s="55" t="str">
        <f>IF(COUNT(D32:H48)&lt;2,"",E52/2)</f>
        <v/>
      </c>
      <c r="F54" s="74" t="str">
        <f>IF(COUNT(D32:H48)=0,"",IF(COUNT(D32:H48)&lt;6,"Attenzione, dati insufficienti!",""))</f>
        <v/>
      </c>
      <c r="L54" s="39" t="str">
        <f>IF(COUNT(I32:M48)&lt;2,"",VAR(I32:M48))</f>
        <v/>
      </c>
    </row>
    <row r="55" spans="1:13" ht="13.8" thickTop="1" x14ac:dyDescent="0.25">
      <c r="A55" s="71"/>
      <c r="B55" s="71"/>
      <c r="C55" s="71"/>
      <c r="D55" s="71"/>
      <c r="E55" s="70"/>
      <c r="F55" s="71"/>
      <c r="G55" s="71"/>
      <c r="H55" s="71"/>
      <c r="I55" s="71"/>
      <c r="J55" s="71"/>
      <c r="K55" s="71"/>
      <c r="L55" s="71"/>
      <c r="M55" s="71"/>
    </row>
    <row r="56" spans="1:13" ht="12.6" customHeight="1" x14ac:dyDescent="0.25">
      <c r="A56" s="39" t="s">
        <v>17</v>
      </c>
      <c r="D56" s="45"/>
      <c r="E56" s="44"/>
      <c r="F56" s="44"/>
      <c r="G56" s="52"/>
      <c r="H56" s="52"/>
    </row>
    <row r="57" spans="1:13" x14ac:dyDescent="0.25">
      <c r="A57" s="48" t="str">
        <f>Dati!A77</f>
        <v>N.</v>
      </c>
      <c r="B57" s="48" t="str">
        <f>Dati!B77</f>
        <v>Anno</v>
      </c>
      <c r="C57" s="49" t="str">
        <f>Dati!C83</f>
        <v/>
      </c>
      <c r="D57" s="50">
        <f>Dati!J77</f>
        <v>1</v>
      </c>
      <c r="E57" s="50">
        <f>Dati!K77</f>
        <v>2</v>
      </c>
      <c r="F57" s="50">
        <f>Dati!L77</f>
        <v>3</v>
      </c>
      <c r="G57" s="50">
        <f>Dati!M77</f>
        <v>4</v>
      </c>
      <c r="H57" s="50">
        <f>Dati!N77</f>
        <v>5</v>
      </c>
      <c r="I57" s="1016" t="s">
        <v>13</v>
      </c>
      <c r="J57" s="1016"/>
      <c r="K57" s="1016"/>
      <c r="L57" s="1016"/>
      <c r="M57" s="1016"/>
    </row>
    <row r="58" spans="1:13" x14ac:dyDescent="0.25">
      <c r="A58" s="48">
        <f>Dati!A78</f>
        <v>1</v>
      </c>
      <c r="B58" s="48">
        <f>Dati!B78</f>
        <v>2000</v>
      </c>
      <c r="C58" s="54">
        <f>IF(Dati!C78="","",LOG(Dati!C78))</f>
        <v>4.0043213737826422</v>
      </c>
      <c r="D58" s="55" t="str">
        <f>IF(Dati!J78&lt;1,"",IF(Dati!J78&gt;=2,"",Dati!J78))</f>
        <v/>
      </c>
      <c r="E58" s="55" t="str">
        <f>IF(Dati!K78&lt;1,"",IF(Dati!K78&gt;=2,"",Dati!K78))</f>
        <v/>
      </c>
      <c r="F58" s="55" t="str">
        <f>IF(Dati!L78&lt;1,"",IF(Dati!L78&gt;=2,"",Dati!L78))</f>
        <v/>
      </c>
      <c r="G58" s="55" t="str">
        <f>IF(Dati!M78&lt;1,"",IF(Dati!M78&gt;=2,"",Dati!M78))</f>
        <v/>
      </c>
      <c r="H58" s="55" t="str">
        <f>IF(Dati!N78&lt;1,"",IF(Dati!N78&gt;=2,"",Dati!N78))</f>
        <v/>
      </c>
      <c r="I58" s="56" t="str">
        <f>IF(C58&lt;1,"",IF(C58&gt;=2,"",IF(Dati!J78="","",(Dati!J78)/C58*100)))</f>
        <v/>
      </c>
      <c r="J58" s="56" t="str">
        <f>IF(C58&lt;1,"",IF(C58&gt;=2,"",IF(Dati!K78="","",(Dati!K78)/C58*100)))</f>
        <v/>
      </c>
      <c r="K58" s="56" t="str">
        <f>IF(C58&lt;1,"",IF(C58&gt;=2,"",IF(Dati!L78="","",(Dati!L78)/C58*100)))</f>
        <v/>
      </c>
      <c r="L58" s="56" t="str">
        <f>IF(C58&lt;1,"",IF(C58&gt;=2,"",IF(Dati!M78="","",(Dati!M78)/C58*100)))</f>
        <v/>
      </c>
      <c r="M58" s="56" t="str">
        <f>IF(C58&lt;1,"",IF(C58&gt;=2,"",IF(Dati!N78="","",(Dati!N78)/C58*100)))</f>
        <v/>
      </c>
    </row>
    <row r="59" spans="1:13" x14ac:dyDescent="0.25">
      <c r="A59" s="48">
        <f>Dati!A79</f>
        <v>2</v>
      </c>
      <c r="B59" s="48">
        <f>Dati!B79</f>
        <v>2002</v>
      </c>
      <c r="C59" s="54">
        <f>IF(Dati!C79="","",LOG(Dati!C79))</f>
        <v>4.0791812460476251</v>
      </c>
      <c r="D59" s="55" t="str">
        <f>IF(Dati!J79&lt;1,"",IF(Dati!J79&gt;=2,"",Dati!J79))</f>
        <v/>
      </c>
      <c r="E59" s="55" t="str">
        <f>IF(Dati!K79&lt;1,"",IF(Dati!K79&gt;=2,"",Dati!K79))</f>
        <v/>
      </c>
      <c r="F59" s="55" t="str">
        <f>IF(Dati!L79&lt;1,"",IF(Dati!L79&gt;=2,"",Dati!L79))</f>
        <v/>
      </c>
      <c r="G59" s="55" t="str">
        <f>IF(Dati!M79&lt;1,"",IF(Dati!M79&gt;=2,"",Dati!M79))</f>
        <v/>
      </c>
      <c r="H59" s="55" t="str">
        <f>IF(Dati!N79&lt;1,"",IF(Dati!N79&gt;=2,"",Dati!N79))</f>
        <v/>
      </c>
      <c r="I59" s="56" t="str">
        <f>IF(C59&lt;1,"",IF(C59&gt;=2,"",IF(Dati!J79="","",(Dati!J79)/C59*100)))</f>
        <v/>
      </c>
      <c r="J59" s="56" t="str">
        <f>IF(C59&lt;1,"",IF(C59&gt;=2,"",IF(Dati!K79="","",(Dati!K79)/C59*100)))</f>
        <v/>
      </c>
      <c r="K59" s="56" t="str">
        <f>IF(C59&lt;1,"",IF(C59&gt;=2,"",IF(Dati!L79="","",(Dati!L79)/C59*100)))</f>
        <v/>
      </c>
      <c r="L59" s="56" t="str">
        <f>IF(C59&lt;1,"",IF(C59&gt;=2,"",IF(Dati!M79="","",(Dati!M79)/C59*100)))</f>
        <v/>
      </c>
      <c r="M59" s="56" t="str">
        <f>IF(C59&lt;1,"",IF(C59&gt;=2,"",IF(Dati!N79="","",(Dati!N79)/C59*100)))</f>
        <v/>
      </c>
    </row>
    <row r="60" spans="1:13" x14ac:dyDescent="0.25">
      <c r="A60" s="48">
        <f>Dati!A80</f>
        <v>3</v>
      </c>
      <c r="B60" s="48">
        <f>Dati!B80</f>
        <v>2003</v>
      </c>
      <c r="C60" s="54">
        <f>IF(Dati!C80="","",LOG(Dati!C80))</f>
        <v>4.4099331233312942</v>
      </c>
      <c r="D60" s="55" t="str">
        <f>IF(Dati!J80&lt;1,"",IF(Dati!J80&gt;=2,"",Dati!J80))</f>
        <v/>
      </c>
      <c r="E60" s="55" t="str">
        <f>IF(Dati!K80&lt;1,"",IF(Dati!K80&gt;=2,"",Dati!K80))</f>
        <v/>
      </c>
      <c r="F60" s="55" t="str">
        <f>IF(Dati!L80&lt;1,"",IF(Dati!L80&gt;=2,"",Dati!L80))</f>
        <v/>
      </c>
      <c r="G60" s="55" t="str">
        <f>IF(Dati!M80&lt;1,"",IF(Dati!M80&gt;=2,"",Dati!M80))</f>
        <v/>
      </c>
      <c r="H60" s="55" t="str">
        <f>IF(Dati!N80&lt;1,"",IF(Dati!N80&gt;=2,"",Dati!N80))</f>
        <v/>
      </c>
      <c r="I60" s="56" t="str">
        <f>IF(C60&lt;1,"",IF(C60&gt;=2,"",IF(Dati!J80="","",(Dati!J80)/C60*100)))</f>
        <v/>
      </c>
      <c r="J60" s="56" t="str">
        <f>IF(C60&lt;1,"",IF(C60&gt;=2,"",IF(Dati!K80="","",(Dati!K80)/C60*100)))</f>
        <v/>
      </c>
      <c r="K60" s="56" t="str">
        <f>IF(C60&lt;1,"",IF(C60&gt;=2,"",IF(Dati!L80="","",(Dati!L80)/C60*100)))</f>
        <v/>
      </c>
      <c r="L60" s="56" t="str">
        <f>IF(C60&lt;1,"",IF(C60&gt;=2,"",IF(Dati!M80="","",(Dati!M80)/C60*100)))</f>
        <v/>
      </c>
      <c r="M60" s="56" t="str">
        <f>IF(C60&lt;1,"",IF(C60&gt;=2,"",IF(Dati!N80="","",(Dati!N80)/C60*100)))</f>
        <v/>
      </c>
    </row>
    <row r="61" spans="1:13" x14ac:dyDescent="0.25">
      <c r="A61" s="48">
        <f>Dati!A81</f>
        <v>4</v>
      </c>
      <c r="B61" s="48" t="str">
        <f>Dati!B81</f>
        <v/>
      </c>
      <c r="C61" s="54" t="str">
        <f>IF(Dati!C81="","",LOG(Dati!C81))</f>
        <v/>
      </c>
      <c r="D61" s="55" t="str">
        <f>IF(Dati!J81&lt;1,"",IF(Dati!J81&gt;=2,"",Dati!J81))</f>
        <v/>
      </c>
      <c r="E61" s="55" t="str">
        <f>IF(Dati!K81&lt;1,"",IF(Dati!K81&gt;=2,"",Dati!K81))</f>
        <v/>
      </c>
      <c r="F61" s="55" t="str">
        <f>IF(Dati!L81&lt;1,"",IF(Dati!L81&gt;=2,"",Dati!L81))</f>
        <v/>
      </c>
      <c r="G61" s="55" t="str">
        <f>IF(Dati!M81&lt;1,"",IF(Dati!M81&gt;=2,"",Dati!M81))</f>
        <v/>
      </c>
      <c r="H61" s="55" t="str">
        <f>IF(Dati!N81&lt;1,"",IF(Dati!N81&gt;=2,"",Dati!N81))</f>
        <v/>
      </c>
      <c r="I61" s="56" t="str">
        <f>IF(C61&lt;1,"",IF(C61&gt;=2,"",IF(Dati!J81="","",(Dati!J81)/C61*100)))</f>
        <v/>
      </c>
      <c r="J61" s="56" t="str">
        <f>IF(C61&lt;1,"",IF(C61&gt;=2,"",IF(Dati!K81="","",(Dati!K81)/C61*100)))</f>
        <v/>
      </c>
      <c r="K61" s="56" t="str">
        <f>IF(C61&lt;1,"",IF(C61&gt;=2,"",IF(Dati!L81="","",(Dati!L81)/C61*100)))</f>
        <v/>
      </c>
      <c r="L61" s="56" t="str">
        <f>IF(C61&lt;1,"",IF(C61&gt;=2,"",IF(Dati!M81="","",(Dati!M81)/C61*100)))</f>
        <v/>
      </c>
      <c r="M61" s="56" t="str">
        <f>IF(C61&lt;1,"",IF(C61&gt;=2,"",IF(Dati!N81="","",(Dati!N81)/C61*100)))</f>
        <v/>
      </c>
    </row>
    <row r="62" spans="1:13" x14ac:dyDescent="0.25">
      <c r="A62" s="48">
        <f>Dati!A82</f>
        <v>5</v>
      </c>
      <c r="B62" s="48" t="str">
        <f>Dati!B82</f>
        <v/>
      </c>
      <c r="C62" s="54" t="str">
        <f>IF(Dati!C82="","",LOG(Dati!C82))</f>
        <v/>
      </c>
      <c r="D62" s="55" t="str">
        <f>IF(Dati!J82&lt;1,"",IF(Dati!J82&gt;=2,"",Dati!J82))</f>
        <v/>
      </c>
      <c r="E62" s="55" t="str">
        <f>IF(Dati!K82&lt;1,"",IF(Dati!K82&gt;=2,"",Dati!K82))</f>
        <v/>
      </c>
      <c r="F62" s="55" t="str">
        <f>IF(Dati!L82&lt;1,"",IF(Dati!L82&gt;=2,"",Dati!L82))</f>
        <v/>
      </c>
      <c r="G62" s="55" t="str">
        <f>IF(Dati!M82&lt;1,"",IF(Dati!M82&gt;=2,"",Dati!M82))</f>
        <v/>
      </c>
      <c r="H62" s="55" t="str">
        <f>IF(Dati!N82&lt;1,"",IF(Dati!N82&gt;=2,"",Dati!N82))</f>
        <v/>
      </c>
      <c r="I62" s="56" t="str">
        <f>IF(C62&lt;1,"",IF(C62&gt;=2,"",IF(Dati!J82="","",(Dati!J82)/C62*100)))</f>
        <v/>
      </c>
      <c r="J62" s="56" t="str">
        <f>IF(C62&lt;1,"",IF(C62&gt;=2,"",IF(Dati!K82="","",(Dati!K82)/C62*100)))</f>
        <v/>
      </c>
      <c r="K62" s="56" t="str">
        <f>IF(C62&lt;1,"",IF(C62&gt;=2,"",IF(Dati!L82="","",(Dati!L82)/C62*100)))</f>
        <v/>
      </c>
      <c r="L62" s="56" t="str">
        <f>IF(C62&lt;1,"",IF(C62&gt;=2,"",IF(Dati!M82="","",(Dati!M82)/C62*100)))</f>
        <v/>
      </c>
      <c r="M62" s="56" t="str">
        <f>IF(C62&lt;1,"",IF(C62&gt;=2,"",IF(Dati!N82="","",(Dati!N82)/C62*100)))</f>
        <v/>
      </c>
    </row>
    <row r="63" spans="1:13" x14ac:dyDescent="0.25">
      <c r="A63" s="48">
        <f>Dati!A83</f>
        <v>6</v>
      </c>
      <c r="B63" s="48" t="str">
        <f>Dati!B83</f>
        <v/>
      </c>
      <c r="C63" s="54" t="str">
        <f>IF(Dati!C83="","",LOG(Dati!C83))</f>
        <v/>
      </c>
      <c r="D63" s="55" t="str">
        <f>IF(Dati!J83&lt;1,"",IF(Dati!J83&gt;=2,"",Dati!J83))</f>
        <v/>
      </c>
      <c r="E63" s="55" t="str">
        <f>IF(Dati!K83&lt;1,"",IF(Dati!K83&gt;=2,"",Dati!K83))</f>
        <v/>
      </c>
      <c r="F63" s="55" t="str">
        <f>IF(Dati!L83&lt;1,"",IF(Dati!L83&gt;=2,"",Dati!L83))</f>
        <v/>
      </c>
      <c r="G63" s="55" t="str">
        <f>IF(Dati!M83&lt;1,"",IF(Dati!M83&gt;=2,"",Dati!M83))</f>
        <v/>
      </c>
      <c r="H63" s="55" t="str">
        <f>IF(Dati!N83&lt;1,"",IF(Dati!N83&gt;=2,"",Dati!N83))</f>
        <v/>
      </c>
      <c r="I63" s="56" t="str">
        <f>IF(C63&lt;1,"",IF(C63&gt;=2,"",IF(Dati!J83="","",(Dati!J83)/C63*100)))</f>
        <v/>
      </c>
      <c r="J63" s="56" t="str">
        <f>IF(C63&lt;1,"",IF(C63&gt;=2,"",IF(Dati!K83="","",(Dati!K83)/C63*100)))</f>
        <v/>
      </c>
      <c r="K63" s="56" t="str">
        <f>IF(C63&lt;1,"",IF(C63&gt;=2,"",IF(Dati!L83="","",(Dati!L83)/C63*100)))</f>
        <v/>
      </c>
      <c r="L63" s="56" t="str">
        <f>IF(C63&lt;1,"",IF(C63&gt;=2,"",IF(Dati!M83="","",(Dati!M83)/C63*100)))</f>
        <v/>
      </c>
      <c r="M63" s="56" t="str">
        <f>IF(C63&lt;1,"",IF(C63&gt;=2,"",IF(Dati!N83="","",(Dati!N83)/C63*100)))</f>
        <v/>
      </c>
    </row>
    <row r="64" spans="1:13" x14ac:dyDescent="0.25">
      <c r="A64" s="48">
        <f>Dati!A84</f>
        <v>7</v>
      </c>
      <c r="B64" s="48">
        <f>Dati!B84</f>
        <v>2001</v>
      </c>
      <c r="C64" s="54" t="e">
        <f>IF(Dati!C84="","",LOG(Dati!C84))</f>
        <v>#VALUE!</v>
      </c>
      <c r="D64" s="55" t="e">
        <f>IF(Dati!J84&lt;1,"",IF(Dati!J84&gt;=2,"",Dati!J84))</f>
        <v>#VALUE!</v>
      </c>
      <c r="E64" s="55" t="e">
        <f>IF(Dati!K84&lt;1,"",IF(Dati!K84&gt;=2,"",Dati!K84))</f>
        <v>#VALUE!</v>
      </c>
      <c r="F64" s="55" t="str">
        <f>IF(Dati!L84&lt;1,"",IF(Dati!L84&gt;=2,"",Dati!L84))</f>
        <v/>
      </c>
      <c r="G64" s="55" t="str">
        <f>IF(Dati!M84&lt;1,"",IF(Dati!M84&gt;=2,"",Dati!M84))</f>
        <v/>
      </c>
      <c r="H64" s="55" t="str">
        <f>IF(Dati!N84&lt;1,"",IF(Dati!N84&gt;=2,"",Dati!N84))</f>
        <v/>
      </c>
      <c r="I64" s="56" t="e">
        <f>IF(C64&lt;1,"",IF(C64&gt;=2,"",IF(Dati!J84="","",(Dati!J84)/C64*100)))</f>
        <v>#VALUE!</v>
      </c>
      <c r="J64" s="56" t="e">
        <f>IF(C64&lt;1,"",IF(C64&gt;=2,"",IF(Dati!K84="","",(Dati!K84)/C64*100)))</f>
        <v>#VALUE!</v>
      </c>
      <c r="K64" s="56" t="e">
        <f>IF(C64&lt;1,"",IF(C64&gt;=2,"",IF(Dati!L84="","",(Dati!L84)/C64*100)))</f>
        <v>#VALUE!</v>
      </c>
      <c r="L64" s="56" t="e">
        <f>IF(C64&lt;1,"",IF(C64&gt;=2,"",IF(Dati!M84="","",(Dati!M84)/C64*100)))</f>
        <v>#VALUE!</v>
      </c>
      <c r="M64" s="56" t="e">
        <f>IF(C64&lt;1,"",IF(C64&gt;=2,"",IF(Dati!N84="","",(Dati!N84)/C64*100)))</f>
        <v>#VALUE!</v>
      </c>
    </row>
    <row r="65" spans="1:20" x14ac:dyDescent="0.25">
      <c r="A65" s="48">
        <f>Dati!A85</f>
        <v>8</v>
      </c>
      <c r="B65" s="48" t="e">
        <f>Dati!B85</f>
        <v>#REF!</v>
      </c>
      <c r="C65" s="54" t="e">
        <f>IF(Dati!C85="","",LOG(Dati!C85))</f>
        <v>#REF!</v>
      </c>
      <c r="D65" s="55" t="e">
        <f>IF(Dati!J85&lt;1,"",IF(Dati!J85&gt;=2,"",Dati!J85))</f>
        <v>#REF!</v>
      </c>
      <c r="E65" s="55" t="e">
        <f>IF(Dati!K85&lt;1,"",IF(Dati!K85&gt;=2,"",Dati!K85))</f>
        <v>#REF!</v>
      </c>
      <c r="F65" s="55" t="e">
        <f>IF(Dati!L85&lt;1,"",IF(Dati!L85&gt;=2,"",Dati!L85))</f>
        <v>#REF!</v>
      </c>
      <c r="G65" s="55" t="e">
        <f>IF(Dati!M85&lt;1,"",IF(Dati!M85&gt;=2,"",Dati!M85))</f>
        <v>#REF!</v>
      </c>
      <c r="H65" s="55" t="e">
        <f>IF(Dati!N85&lt;1,"",IF(Dati!N85&gt;=2,"",Dati!N85))</f>
        <v>#REF!</v>
      </c>
      <c r="I65" s="56" t="e">
        <f>IF(C65&lt;1,"",IF(C65&gt;=2,"",IF(Dati!J85="","",(Dati!J85)/C65*100)))</f>
        <v>#REF!</v>
      </c>
      <c r="J65" s="56" t="e">
        <f>IF(C65&lt;1,"",IF(C65&gt;=2,"",IF(Dati!K85="","",(Dati!K85)/C65*100)))</f>
        <v>#REF!</v>
      </c>
      <c r="K65" s="56" t="e">
        <f>IF(C65&lt;1,"",IF(C65&gt;=2,"",IF(Dati!L85="","",(Dati!L85)/C65*100)))</f>
        <v>#REF!</v>
      </c>
      <c r="L65" s="56" t="e">
        <f>IF(C65&lt;1,"",IF(C65&gt;=2,"",IF(Dati!M85="","",(Dati!M85)/C65*100)))</f>
        <v>#REF!</v>
      </c>
      <c r="M65" s="56" t="e">
        <f>IF(C65&lt;1,"",IF(C65&gt;=2,"",IF(Dati!N85="","",(Dati!N85)/C65*100)))</f>
        <v>#REF!</v>
      </c>
    </row>
    <row r="66" spans="1:20" x14ac:dyDescent="0.25">
      <c r="A66" s="48">
        <f>Dati!A86</f>
        <v>9</v>
      </c>
      <c r="B66" s="48" t="e">
        <f>Dati!B86</f>
        <v>#REF!</v>
      </c>
      <c r="C66" s="54" t="e">
        <f>IF(Dati!C86="","",LOG(Dati!C86))</f>
        <v>#REF!</v>
      </c>
      <c r="D66" s="55" t="e">
        <f>IF(Dati!J86&lt;1,"",IF(Dati!J86&gt;=2,"",Dati!J86))</f>
        <v>#REF!</v>
      </c>
      <c r="E66" s="55" t="e">
        <f>IF(Dati!K86&lt;1,"",IF(Dati!K86&gt;=2,"",Dati!K86))</f>
        <v>#REF!</v>
      </c>
      <c r="F66" s="55" t="e">
        <f>IF(Dati!L86&lt;1,"",IF(Dati!L86&gt;=2,"",Dati!L86))</f>
        <v>#REF!</v>
      </c>
      <c r="G66" s="55" t="e">
        <f>IF(Dati!M86&lt;1,"",IF(Dati!M86&gt;=2,"",Dati!M86))</f>
        <v>#REF!</v>
      </c>
      <c r="H66" s="55" t="e">
        <f>IF(Dati!N86&lt;1,"",IF(Dati!N86&gt;=2,"",Dati!N86))</f>
        <v>#REF!</v>
      </c>
      <c r="I66" s="56" t="e">
        <f>IF(C66&lt;1,"",IF(C66&gt;=2,"",IF(Dati!J86="","",(Dati!J86)/C66*100)))</f>
        <v>#REF!</v>
      </c>
      <c r="J66" s="56" t="e">
        <f>IF(C66&lt;1,"",IF(C66&gt;=2,"",IF(Dati!K86="","",(Dati!K86)/C66*100)))</f>
        <v>#REF!</v>
      </c>
      <c r="K66" s="56" t="e">
        <f>IF(C66&lt;1,"",IF(C66&gt;=2,"",IF(Dati!L86="","",(Dati!L86)/C66*100)))</f>
        <v>#REF!</v>
      </c>
      <c r="L66" s="56" t="e">
        <f>IF(C66&lt;1,"",IF(C66&gt;=2,"",IF(Dati!M86="","",(Dati!M86)/C66*100)))</f>
        <v>#REF!</v>
      </c>
      <c r="M66" s="56" t="e">
        <f>IF(C66&lt;1,"",IF(C66&gt;=2,"",IF(Dati!N86="","",(Dati!N86)/C66*100)))</f>
        <v>#REF!</v>
      </c>
    </row>
    <row r="67" spans="1:20" x14ac:dyDescent="0.25">
      <c r="A67" s="48">
        <f>Dati!A87</f>
        <v>10</v>
      </c>
      <c r="B67" s="48" t="e">
        <f>Dati!B87</f>
        <v>#REF!</v>
      </c>
      <c r="C67" s="54" t="e">
        <f>IF(Dati!C87="","",LOG(Dati!C87))</f>
        <v>#REF!</v>
      </c>
      <c r="D67" s="55" t="e">
        <f>IF(Dati!J87&lt;1,"",IF(Dati!J87&gt;=2,"",Dati!J87))</f>
        <v>#REF!</v>
      </c>
      <c r="E67" s="55" t="e">
        <f>IF(Dati!K87&lt;1,"",IF(Dati!K87&gt;=2,"",Dati!K87))</f>
        <v>#REF!</v>
      </c>
      <c r="F67" s="55" t="e">
        <f>IF(Dati!L87&lt;1,"",IF(Dati!L87&gt;=2,"",Dati!L87))</f>
        <v>#REF!</v>
      </c>
      <c r="G67" s="55" t="e">
        <f>IF(Dati!M87&lt;1,"",IF(Dati!M87&gt;=2,"",Dati!M87))</f>
        <v>#REF!</v>
      </c>
      <c r="H67" s="55" t="e">
        <f>IF(Dati!N87&lt;1,"",IF(Dati!N87&gt;=2,"",Dati!N87))</f>
        <v>#REF!</v>
      </c>
      <c r="I67" s="56" t="e">
        <f>IF(C67&lt;1,"",IF(C67&gt;=2,"",IF(Dati!J87="","",(Dati!J87)/C67*100)))</f>
        <v>#REF!</v>
      </c>
      <c r="J67" s="56" t="e">
        <f>IF(C67&lt;1,"",IF(C67&gt;=2,"",IF(Dati!K87="","",(Dati!K87)/C67*100)))</f>
        <v>#REF!</v>
      </c>
      <c r="K67" s="56" t="e">
        <f>IF(C67&lt;1,"",IF(C67&gt;=2,"",IF(Dati!L87="","",(Dati!L87)/C67*100)))</f>
        <v>#REF!</v>
      </c>
      <c r="L67" s="56" t="e">
        <f>IF(C67&lt;1,"",IF(C67&gt;=2,"",IF(Dati!M87="","",(Dati!M87)/C67*100)))</f>
        <v>#REF!</v>
      </c>
      <c r="M67" s="56" t="e">
        <f>IF(C67&lt;1,"",IF(C67&gt;=2,"",IF(Dati!N87="","",(Dati!N87)/C67*100)))</f>
        <v>#REF!</v>
      </c>
    </row>
    <row r="68" spans="1:20" x14ac:dyDescent="0.25">
      <c r="A68" s="48">
        <f>Dati!A88</f>
        <v>11</v>
      </c>
      <c r="B68" s="48" t="e">
        <f>Dati!B88</f>
        <v>#REF!</v>
      </c>
      <c r="C68" s="54" t="e">
        <f>IF(Dati!C88="","",LOG(Dati!C88))</f>
        <v>#REF!</v>
      </c>
      <c r="D68" s="55" t="e">
        <f>IF(Dati!J88&lt;1,"",IF(Dati!J88&gt;=2,"",Dati!J88))</f>
        <v>#REF!</v>
      </c>
      <c r="E68" s="55" t="e">
        <f>IF(Dati!K88&lt;1,"",IF(Dati!K88&gt;=2,"",Dati!K88))</f>
        <v>#REF!</v>
      </c>
      <c r="F68" s="55" t="e">
        <f>IF(Dati!L88&lt;1,"",IF(Dati!L88&gt;=2,"",Dati!L88))</f>
        <v>#REF!</v>
      </c>
      <c r="G68" s="55" t="e">
        <f>IF(Dati!M88&lt;1,"",IF(Dati!M88&gt;=2,"",Dati!M88))</f>
        <v>#REF!</v>
      </c>
      <c r="H68" s="55" t="e">
        <f>IF(Dati!N88&lt;1,"",IF(Dati!N88&gt;=2,"",Dati!N88))</f>
        <v>#REF!</v>
      </c>
      <c r="I68" s="56" t="e">
        <f>IF(C68&lt;1,"",IF(C68&gt;=2,"",IF(Dati!J88="","",(Dati!J88)/C68*100)))</f>
        <v>#REF!</v>
      </c>
      <c r="J68" s="56" t="e">
        <f>IF(C68&lt;1,"",IF(C68&gt;=2,"",IF(Dati!K88="","",(Dati!K88)/C68*100)))</f>
        <v>#REF!</v>
      </c>
      <c r="K68" s="56" t="e">
        <f>IF(C68&lt;1,"",IF(C68&gt;=2,"",IF(Dati!L88="","",(Dati!L88)/C68*100)))</f>
        <v>#REF!</v>
      </c>
      <c r="L68" s="56" t="e">
        <f>IF(C68&lt;1,"",IF(C68&gt;=2,"",IF(Dati!M88="","",(Dati!M88)/C68*100)))</f>
        <v>#REF!</v>
      </c>
      <c r="M68" s="56" t="e">
        <f>IF(C68&lt;1,"",IF(C68&gt;=2,"",IF(Dati!N88="","",(Dati!N88)/C68*100)))</f>
        <v>#REF!</v>
      </c>
    </row>
    <row r="69" spans="1:20" x14ac:dyDescent="0.25">
      <c r="A69" s="48">
        <f>Dati!A89</f>
        <v>12</v>
      </c>
      <c r="B69" s="48" t="e">
        <f>Dati!B89</f>
        <v>#REF!</v>
      </c>
      <c r="C69" s="54" t="e">
        <f>IF(Dati!C89="","",LOG(Dati!C89))</f>
        <v>#REF!</v>
      </c>
      <c r="D69" s="55" t="e">
        <f>IF(Dati!J89&lt;1,"",IF(Dati!J89&gt;=2,"",Dati!J89))</f>
        <v>#REF!</v>
      </c>
      <c r="E69" s="55" t="e">
        <f>IF(Dati!K89&lt;1,"",IF(Dati!K89&gt;=2,"",Dati!K89))</f>
        <v>#REF!</v>
      </c>
      <c r="F69" s="55" t="e">
        <f>IF(Dati!L89&lt;1,"",IF(Dati!L89&gt;=2,"",Dati!L89))</f>
        <v>#REF!</v>
      </c>
      <c r="G69" s="55" t="e">
        <f>IF(Dati!M89&lt;1,"",IF(Dati!M89&gt;=2,"",Dati!M89))</f>
        <v>#REF!</v>
      </c>
      <c r="H69" s="55" t="e">
        <f>IF(Dati!N89&lt;1,"",IF(Dati!N89&gt;=2,"",Dati!N89))</f>
        <v>#REF!</v>
      </c>
      <c r="I69" s="56" t="e">
        <f>IF(C69&lt;1,"",IF(C69&gt;=2,"",IF(Dati!J89="","",(Dati!J89)/C69*100)))</f>
        <v>#REF!</v>
      </c>
      <c r="J69" s="56" t="e">
        <f>IF(C69&lt;1,"",IF(C69&gt;=2,"",IF(Dati!K89="","",(Dati!K89)/C69*100)))</f>
        <v>#REF!</v>
      </c>
      <c r="K69" s="56" t="e">
        <f>IF(C69&lt;1,"",IF(C69&gt;=2,"",IF(Dati!L89="","",(Dati!L89)/C69*100)))</f>
        <v>#REF!</v>
      </c>
      <c r="L69" s="56" t="e">
        <f>IF(C69&lt;1,"",IF(C69&gt;=2,"",IF(Dati!M89="","",(Dati!M89)/C69*100)))</f>
        <v>#REF!</v>
      </c>
      <c r="M69" s="56" t="e">
        <f>IF(C69&lt;1,"",IF(C69&gt;=2,"",IF(Dati!N89="","",(Dati!N89)/C69*100)))</f>
        <v>#REF!</v>
      </c>
    </row>
    <row r="70" spans="1:20" x14ac:dyDescent="0.25">
      <c r="A70" s="48">
        <f>Dati!A90</f>
        <v>13</v>
      </c>
      <c r="B70" s="48" t="e">
        <f>Dati!B90</f>
        <v>#REF!</v>
      </c>
      <c r="C70" s="54" t="e">
        <f>IF(Dati!C90="","",LOG(Dati!C90))</f>
        <v>#REF!</v>
      </c>
      <c r="D70" s="55" t="e">
        <f>IF(Dati!J90&lt;1,"",IF(Dati!J90&gt;=2,"",Dati!J90))</f>
        <v>#REF!</v>
      </c>
      <c r="E70" s="55" t="e">
        <f>IF(Dati!K90&lt;1,"",IF(Dati!K90&gt;=2,"",Dati!K90))</f>
        <v>#REF!</v>
      </c>
      <c r="F70" s="55" t="e">
        <f>IF(Dati!L90&lt;1,"",IF(Dati!L90&gt;=2,"",Dati!L90))</f>
        <v>#REF!</v>
      </c>
      <c r="G70" s="55" t="e">
        <f>IF(Dati!M90&lt;1,"",IF(Dati!M90&gt;=2,"",Dati!M90))</f>
        <v>#REF!</v>
      </c>
      <c r="H70" s="55" t="e">
        <f>IF(Dati!N90&lt;1,"",IF(Dati!N90&gt;=2,"",Dati!N90))</f>
        <v>#REF!</v>
      </c>
      <c r="I70" s="56" t="e">
        <f>IF(C70&lt;1,"",IF(C70&gt;=2,"",IF(Dati!J90="","",(Dati!J90)/C70*100)))</f>
        <v>#REF!</v>
      </c>
      <c r="J70" s="56" t="e">
        <f>IF(C70&lt;1,"",IF(C70&gt;=2,"",IF(Dati!K90="","",(Dati!K90)/C70*100)))</f>
        <v>#REF!</v>
      </c>
      <c r="K70" s="56" t="e">
        <f>IF(C70&lt;1,"",IF(C70&gt;=2,"",IF(Dati!L90="","",(Dati!L90)/C70*100)))</f>
        <v>#REF!</v>
      </c>
      <c r="L70" s="56" t="e">
        <f>IF(C70&lt;1,"",IF(C70&gt;=2,"",IF(Dati!M90="","",(Dati!M90)/C70*100)))</f>
        <v>#REF!</v>
      </c>
      <c r="M70" s="56" t="e">
        <f>IF(C70&lt;1,"",IF(C70&gt;=2,"",IF(Dati!N90="","",(Dati!N90)/C70*100)))</f>
        <v>#REF!</v>
      </c>
      <c r="T70" s="39" t="e">
        <f>IF(C70="","",1)</f>
        <v>#REF!</v>
      </c>
    </row>
    <row r="71" spans="1:20" x14ac:dyDescent="0.25">
      <c r="A71" s="48">
        <f>Dati!A91</f>
        <v>14</v>
      </c>
      <c r="B71" s="48" t="e">
        <f>Dati!B91</f>
        <v>#REF!</v>
      </c>
      <c r="C71" s="54" t="e">
        <f>IF(Dati!C91="","",LOG(Dati!C91))</f>
        <v>#REF!</v>
      </c>
      <c r="D71" s="55" t="e">
        <f>IF(Dati!J91&lt;1,"",IF(Dati!J91&gt;=2,"",Dati!J91))</f>
        <v>#REF!</v>
      </c>
      <c r="E71" s="55" t="e">
        <f>IF(Dati!K91&lt;1,"",IF(Dati!K91&gt;=2,"",Dati!K91))</f>
        <v>#REF!</v>
      </c>
      <c r="F71" s="55" t="e">
        <f>IF(Dati!L91&lt;1,"",IF(Dati!L91&gt;=2,"",Dati!L91))</f>
        <v>#REF!</v>
      </c>
      <c r="G71" s="55" t="e">
        <f>IF(Dati!M91&lt;1,"",IF(Dati!M91&gt;=2,"",Dati!M91))</f>
        <v>#REF!</v>
      </c>
      <c r="H71" s="55" t="e">
        <f>IF(Dati!N91&lt;1,"",IF(Dati!N91&gt;=2,"",Dati!N91))</f>
        <v>#REF!</v>
      </c>
      <c r="I71" s="56" t="e">
        <f>IF(C71&lt;1,"",IF(C71&gt;=2,"",IF(Dati!J91="","",(Dati!J91)/C71*100)))</f>
        <v>#REF!</v>
      </c>
      <c r="J71" s="56" t="e">
        <f>IF(C71&lt;1,"",IF(C71&gt;=2,"",IF(Dati!K91="","",(Dati!K91)/C71*100)))</f>
        <v>#REF!</v>
      </c>
      <c r="K71" s="56" t="e">
        <f>IF(C71&lt;1,"",IF(C71&gt;=2,"",IF(Dati!L91="","",(Dati!L91)/C71*100)))</f>
        <v>#REF!</v>
      </c>
      <c r="L71" s="56" t="e">
        <f>IF(C71&lt;1,"",IF(C71&gt;=2,"",IF(Dati!M91="","",(Dati!M91)/C71*100)))</f>
        <v>#REF!</v>
      </c>
      <c r="M71" s="56" t="e">
        <f>IF(C71&lt;1,"",IF(C71&gt;=2,"",IF(Dati!N91="","",(Dati!N91)/C71*100)))</f>
        <v>#REF!</v>
      </c>
    </row>
    <row r="72" spans="1:20" x14ac:dyDescent="0.25">
      <c r="A72" s="48">
        <f>Dati!A92</f>
        <v>15</v>
      </c>
      <c r="B72" s="48" t="e">
        <f>Dati!B92</f>
        <v>#REF!</v>
      </c>
      <c r="C72" s="54" t="e">
        <f>IF(Dati!C92="","",LOG(Dati!C92))</f>
        <v>#REF!</v>
      </c>
      <c r="D72" s="55" t="e">
        <f>IF(Dati!J92&lt;1,"",IF(Dati!J92&gt;=2,"",Dati!J92))</f>
        <v>#REF!</v>
      </c>
      <c r="E72" s="55" t="e">
        <f>IF(Dati!K92&lt;1,"",IF(Dati!K92&gt;=2,"",Dati!K92))</f>
        <v>#REF!</v>
      </c>
      <c r="F72" s="55" t="e">
        <f>IF(Dati!L92&lt;1,"",IF(Dati!L92&gt;=2,"",Dati!L92))</f>
        <v>#REF!</v>
      </c>
      <c r="G72" s="55" t="e">
        <f>IF(Dati!M92&lt;1,"",IF(Dati!M92&gt;=2,"",Dati!M92))</f>
        <v>#REF!</v>
      </c>
      <c r="H72" s="55" t="e">
        <f>IF(Dati!N92&lt;1,"",IF(Dati!N92&gt;=2,"",Dati!N92))</f>
        <v>#REF!</v>
      </c>
      <c r="I72" s="56" t="e">
        <f>IF(C72&lt;1,"",IF(C72&gt;=2,"",IF(Dati!J92="","",(Dati!J92)/C72*100)))</f>
        <v>#REF!</v>
      </c>
      <c r="J72" s="56" t="e">
        <f>IF(C72&lt;1,"",IF(C72&gt;=2,"",IF(Dati!K92="","",(Dati!K92)/C72*100)))</f>
        <v>#REF!</v>
      </c>
      <c r="K72" s="56" t="e">
        <f>IF(C72&lt;1,"",IF(C72&gt;=2,"",IF(Dati!L92="","",(Dati!L92)/C72*100)))</f>
        <v>#REF!</v>
      </c>
      <c r="L72" s="56" t="e">
        <f>IF(C72&lt;1,"",IF(C72&gt;=2,"",IF(Dati!M92="","",(Dati!M92)/C72*100)))</f>
        <v>#REF!</v>
      </c>
      <c r="M72" s="56" t="e">
        <f>IF(C72&lt;1,"",IF(C72&gt;=2,"",IF(Dati!N92="","",(Dati!N92)/C72*100)))</f>
        <v>#REF!</v>
      </c>
    </row>
    <row r="73" spans="1:20" x14ac:dyDescent="0.25">
      <c r="A73" s="48">
        <f>Dati!A93</f>
        <v>16</v>
      </c>
      <c r="B73" s="48" t="e">
        <f>Dati!B93</f>
        <v>#REF!</v>
      </c>
      <c r="C73" s="54" t="e">
        <f>IF(Dati!C93="","",LOG(Dati!C93))</f>
        <v>#REF!</v>
      </c>
      <c r="D73" s="55" t="e">
        <f>IF(Dati!J93&lt;1,"",IF(Dati!J93&gt;=2,"",Dati!J93))</f>
        <v>#REF!</v>
      </c>
      <c r="E73" s="55" t="e">
        <f>IF(Dati!K93&lt;1,"",IF(Dati!K93&gt;=2,"",Dati!K93))</f>
        <v>#REF!</v>
      </c>
      <c r="F73" s="55" t="e">
        <f>IF(Dati!L93&lt;1,"",IF(Dati!L93&gt;=2,"",Dati!L93))</f>
        <v>#REF!</v>
      </c>
      <c r="G73" s="55" t="e">
        <f>IF(Dati!M93&lt;1,"",IF(Dati!M93&gt;=2,"",Dati!M93))</f>
        <v>#REF!</v>
      </c>
      <c r="H73" s="55" t="e">
        <f>IF(Dati!N93&lt;1,"",IF(Dati!N93&gt;=2,"",Dati!N93))</f>
        <v>#REF!</v>
      </c>
      <c r="I73" s="56" t="e">
        <f>IF(C73&lt;1,"",IF(C73&gt;=2,"",IF(Dati!J93="","",(Dati!J93)/C73*100)))</f>
        <v>#REF!</v>
      </c>
      <c r="J73" s="56" t="e">
        <f>IF(C73&lt;1,"",IF(C73&gt;=2,"",IF(Dati!K93="","",(Dati!K93)/C73*100)))</f>
        <v>#REF!</v>
      </c>
      <c r="K73" s="56" t="e">
        <f>IF(C73&lt;1,"",IF(C73&gt;=2,"",IF(Dati!L93="","",(Dati!L93)/C73*100)))</f>
        <v>#REF!</v>
      </c>
      <c r="L73" s="56" t="e">
        <f>IF(C73&lt;1,"",IF(C73&gt;=2,"",IF(Dati!M93="","",(Dati!M93)/C73*100)))</f>
        <v>#REF!</v>
      </c>
      <c r="M73" s="56" t="e">
        <f>IF(C73&lt;1,"",IF(C73&gt;=2,"",IF(Dati!N93="","",(Dati!N93)/C73*100)))</f>
        <v>#REF!</v>
      </c>
    </row>
    <row r="74" spans="1:20" x14ac:dyDescent="0.25">
      <c r="A74" s="48">
        <f>Dati!A94</f>
        <v>17</v>
      </c>
      <c r="B74" s="48" t="e">
        <f>Dati!B94</f>
        <v>#REF!</v>
      </c>
      <c r="C74" s="54" t="e">
        <f>IF(Dati!C94="","",LOG(Dati!C94))</f>
        <v>#REF!</v>
      </c>
      <c r="D74" s="55" t="e">
        <f>IF(Dati!J94&lt;1,"",IF(Dati!J94&gt;=2,"",Dati!J94))</f>
        <v>#REF!</v>
      </c>
      <c r="E74" s="55" t="e">
        <f>IF(Dati!K94&lt;1,"",IF(Dati!K94&gt;=2,"",Dati!K94))</f>
        <v>#REF!</v>
      </c>
      <c r="F74" s="55" t="e">
        <f>IF(Dati!L94&lt;1,"",IF(Dati!L94&gt;=2,"",Dati!L94))</f>
        <v>#REF!</v>
      </c>
      <c r="G74" s="55" t="e">
        <f>IF(Dati!M94&lt;1,"",IF(Dati!M94&gt;=2,"",Dati!M94))</f>
        <v>#REF!</v>
      </c>
      <c r="H74" s="55" t="e">
        <f>IF(Dati!N94&lt;1,"",IF(Dati!N94&gt;=2,"",Dati!N94))</f>
        <v>#REF!</v>
      </c>
      <c r="I74" s="56" t="e">
        <f>IF(C74&lt;1,"",IF(C74&gt;=2,"",IF(Dati!J94="","",(Dati!J94)/C74*100)))</f>
        <v>#REF!</v>
      </c>
      <c r="J74" s="56" t="e">
        <f>IF(C74&lt;1,"",IF(C74&gt;=2,"",IF(Dati!K94="","",(Dati!K94)/C74*100)))</f>
        <v>#REF!</v>
      </c>
      <c r="K74" s="56" t="e">
        <f>IF(C74&lt;1,"",IF(C74&gt;=2,"",IF(Dati!L94="","",(Dati!L94)/C74*100)))</f>
        <v>#REF!</v>
      </c>
      <c r="L74" s="56" t="e">
        <f>IF(C74&lt;1,"",IF(C74&gt;=2,"",IF(Dati!M94="","",(Dati!M94)/C74*100)))</f>
        <v>#REF!</v>
      </c>
      <c r="M74" s="56" t="e">
        <f>IF(C74&lt;1,"",IF(C74&gt;=2,"",IF(Dati!N94="","",(Dati!N94)/C74*100)))</f>
        <v>#REF!</v>
      </c>
    </row>
    <row r="75" spans="1:20" ht="13.8" thickBot="1" x14ac:dyDescent="0.3">
      <c r="A75" s="66"/>
      <c r="B75" s="66"/>
      <c r="C75" s="67"/>
      <c r="D75" s="66"/>
      <c r="E75" s="66"/>
      <c r="F75" s="66"/>
      <c r="G75" s="66"/>
      <c r="H75" s="66"/>
      <c r="I75" s="52"/>
      <c r="J75" s="52"/>
      <c r="K75" s="52"/>
      <c r="L75" s="52"/>
      <c r="M75" s="52"/>
    </row>
    <row r="76" spans="1:20" ht="13.8" thickTop="1" x14ac:dyDescent="0.25">
      <c r="A76" s="68"/>
      <c r="B76" s="68"/>
      <c r="C76" s="69" t="s">
        <v>14</v>
      </c>
      <c r="D76" s="69"/>
      <c r="E76" s="70" t="str">
        <f>IF(COUNT(D58:H74)&lt;2,"",AVERAGE(D58:H74))</f>
        <v/>
      </c>
      <c r="F76" s="69"/>
      <c r="G76" s="69"/>
      <c r="H76" s="69"/>
      <c r="I76" s="71"/>
      <c r="J76" s="71" t="s">
        <v>7</v>
      </c>
      <c r="K76" s="71"/>
      <c r="L76" s="71"/>
      <c r="M76" s="71"/>
    </row>
    <row r="77" spans="1:20" x14ac:dyDescent="0.25">
      <c r="C77" s="73" t="s">
        <v>6</v>
      </c>
      <c r="E77" s="55" t="str">
        <f>IF(COUNT(D58:H74)&lt;2,"",STDEV(D58:H74))</f>
        <v/>
      </c>
      <c r="J77" s="73" t="s">
        <v>14</v>
      </c>
      <c r="K77" s="73"/>
      <c r="L77" s="55" t="str">
        <f>IF(COUNT(I58:M74)=0,"",AVERAGE(I58:M74))</f>
        <v/>
      </c>
    </row>
    <row r="78" spans="1:20" x14ac:dyDescent="0.25">
      <c r="C78" s="73" t="s">
        <v>23</v>
      </c>
      <c r="E78" s="55" t="str">
        <f>IF(COUNT(D58:H74)=0,"Immettere dati",IF(COUNT(D58:H74)&lt;2,"Immettere più dati",E77*2^0.5*(TINV(0.05,COUNT(D58:H74)-1))))</f>
        <v>Immettere dati</v>
      </c>
      <c r="F78" s="54" t="str">
        <f>IF(COUNT(D58:H74)=0,"",IF(COUNT(D58:H74)&lt;6,"Attenzione, dati insufficienti!",""))</f>
        <v/>
      </c>
      <c r="J78" s="73" t="s">
        <v>52</v>
      </c>
      <c r="K78" s="73"/>
      <c r="L78" s="55" t="str">
        <f>IF(COUNT(I58:M74)&lt;2,"",STDEV(I58:M74)*2)</f>
        <v/>
      </c>
    </row>
    <row r="79" spans="1:20" x14ac:dyDescent="0.25">
      <c r="C79" s="39" t="s">
        <v>9</v>
      </c>
      <c r="E79" s="55" t="str">
        <f>IF(COUNT(D58:H74)&lt;2,"",E78/(2^0.5))</f>
        <v/>
      </c>
      <c r="F79" s="74" t="str">
        <f>IF(COUNT(D58:H74)=0,"",IF(COUNT(D58:H74)&lt;6,"Attenzione, dati insufficienti!",""))</f>
        <v/>
      </c>
      <c r="L79" s="39" t="str">
        <f>IF(COUNT(I58:M74)&lt;2,"",DEVSQ(I58:M74))</f>
        <v/>
      </c>
    </row>
    <row r="80" spans="1:20" ht="13.8" thickBot="1" x14ac:dyDescent="0.3">
      <c r="C80" s="39" t="s">
        <v>10</v>
      </c>
      <c r="E80" s="55" t="str">
        <f>IF(COUNT(D58:H74)&lt;2,"",E78/2)</f>
        <v/>
      </c>
      <c r="F80" s="74" t="str">
        <f>IF(COUNT(D58:H74)=0,"",IF(COUNT(D58:H74)&lt;6,"Attenzione, dati insufficienti!",""))</f>
        <v/>
      </c>
      <c r="L80" s="39" t="str">
        <f>IF(COUNT(I58:M74)&lt;2,"",VAR(I58:M74))</f>
        <v/>
      </c>
    </row>
    <row r="81" spans="1:20" ht="13.8" thickTop="1" x14ac:dyDescent="0.25">
      <c r="A81" s="71"/>
      <c r="B81" s="71"/>
      <c r="C81" s="71"/>
      <c r="D81" s="71"/>
      <c r="E81" s="70"/>
      <c r="F81" s="71"/>
      <c r="G81" s="71"/>
      <c r="H81" s="71"/>
      <c r="I81" s="71"/>
      <c r="J81" s="71"/>
      <c r="K81" s="71"/>
      <c r="L81" s="71"/>
      <c r="M81" s="71"/>
    </row>
    <row r="82" spans="1:20" x14ac:dyDescent="0.25">
      <c r="A82" s="39" t="s">
        <v>18</v>
      </c>
      <c r="D82" s="45"/>
      <c r="E82" s="44"/>
      <c r="F82" s="44"/>
      <c r="G82" s="52"/>
      <c r="H82" s="52"/>
    </row>
    <row r="83" spans="1:20" ht="36" x14ac:dyDescent="0.25">
      <c r="A83" s="48" t="str">
        <f>Dati!A109</f>
        <v>N.</v>
      </c>
      <c r="B83" s="48" t="str">
        <f>Dati!B109</f>
        <v>Anno</v>
      </c>
      <c r="C83" s="48" t="str">
        <f>Dati!C109</f>
        <v>Valore assegnato</v>
      </c>
      <c r="D83" s="48">
        <f>Dati!J109</f>
        <v>1</v>
      </c>
      <c r="E83" s="48">
        <f>Dati!K109</f>
        <v>2</v>
      </c>
      <c r="F83" s="48">
        <f>Dati!L109</f>
        <v>3</v>
      </c>
      <c r="G83" s="48">
        <f>Dati!M109</f>
        <v>4</v>
      </c>
      <c r="H83" s="48">
        <f>Dati!N109</f>
        <v>5</v>
      </c>
      <c r="I83" s="1016" t="s">
        <v>13</v>
      </c>
      <c r="J83" s="1016"/>
      <c r="K83" s="1016"/>
      <c r="L83" s="1016"/>
      <c r="M83" s="1016"/>
    </row>
    <row r="84" spans="1:20" x14ac:dyDescent="0.25">
      <c r="A84" s="48">
        <f>Dati!A110</f>
        <v>1</v>
      </c>
      <c r="B84" s="48">
        <f>Dati!B110</f>
        <v>2000</v>
      </c>
      <c r="C84" s="54">
        <f>IF(Dati!C110="","",LOG(Dati!C110))</f>
        <v>2.7032913781186614</v>
      </c>
      <c r="D84" s="55" t="str">
        <f>IF(Dati!J110&lt;1,"",IF(Dati!J110&gt;=2,"",Dati!J110))</f>
        <v/>
      </c>
      <c r="E84" s="55" t="str">
        <f>IF(Dati!K110&lt;1,"",IF(Dati!K110&gt;=2,"",Dati!K110))</f>
        <v/>
      </c>
      <c r="F84" s="55" t="str">
        <f>IF(Dati!L110&lt;1,"",IF(Dati!L110&gt;=2,"",Dati!L110))</f>
        <v/>
      </c>
      <c r="G84" s="55" t="str">
        <f>IF(Dati!M110&lt;1,"",IF(Dati!M110&gt;=2,"",Dati!M110))</f>
        <v/>
      </c>
      <c r="H84" s="55" t="str">
        <f>IF(Dati!N110&lt;1,"",IF(Dati!N110&gt;=2,"",Dati!N110))</f>
        <v/>
      </c>
      <c r="I84" s="56" t="str">
        <f>IF(C84&lt;1,"",IF(C84&gt;=2,"",IF(Dati!J110="","",(Dati!J110)/C84*100)))</f>
        <v/>
      </c>
      <c r="J84" s="56" t="str">
        <f>IF(C84&lt;1,"",IF(C84&gt;=2,"",IF(Dati!K110="","",(Dati!K110)/C84*100)))</f>
        <v/>
      </c>
      <c r="K84" s="56" t="str">
        <f>IF(C84&lt;1,"",IF(C84&gt;=2,"",IF(Dati!L110="","",(Dati!L110)/C84*100)))</f>
        <v/>
      </c>
      <c r="L84" s="56" t="str">
        <f>IF(C84&lt;1,"",IF(C84&gt;=2,"",IF(Dati!M110="","",(Dati!M110)/C84*100)))</f>
        <v/>
      </c>
      <c r="M84" s="56" t="str">
        <f>IF(C84&lt;1,"",IF(C84&gt;=2,"",IF(Dati!N110="","",(Dati!N110)/C84*100)))</f>
        <v/>
      </c>
    </row>
    <row r="85" spans="1:20" x14ac:dyDescent="0.25">
      <c r="A85" s="48">
        <f>Dati!A111</f>
        <v>2</v>
      </c>
      <c r="B85" s="48">
        <f>Dati!B111</f>
        <v>2000</v>
      </c>
      <c r="C85" s="54">
        <f>IF(Dati!C111="","",LOG(Dati!C111))</f>
        <v>4.6901960800285138</v>
      </c>
      <c r="D85" s="55" t="str">
        <f>IF(Dati!J111&lt;1,"",IF(Dati!J111&gt;=2,"",Dati!J111))</f>
        <v/>
      </c>
      <c r="E85" s="55" t="str">
        <f>IF(Dati!K111&lt;1,"",IF(Dati!K111&gt;=2,"",Dati!K111))</f>
        <v/>
      </c>
      <c r="F85" s="55" t="str">
        <f>IF(Dati!L111&lt;1,"",IF(Dati!L111&gt;=2,"",Dati!L111))</f>
        <v/>
      </c>
      <c r="G85" s="55" t="str">
        <f>IF(Dati!M111&lt;1,"",IF(Dati!M111&gt;=2,"",Dati!M111))</f>
        <v/>
      </c>
      <c r="H85" s="55" t="str">
        <f>IF(Dati!N111&lt;1,"",IF(Dati!N111&gt;=2,"",Dati!N111))</f>
        <v/>
      </c>
      <c r="I85" s="56" t="str">
        <f>IF(C85&lt;1,"",IF(C85&gt;=2,"",IF(Dati!J111="","",(Dati!J111)/C85*100)))</f>
        <v/>
      </c>
      <c r="J85" s="56" t="str">
        <f>IF(C85&lt;1,"",IF(C85&gt;=2,"",IF(Dati!K111="","",(Dati!K111)/C85*100)))</f>
        <v/>
      </c>
      <c r="K85" s="56" t="str">
        <f>IF(C85&lt;1,"",IF(C85&gt;=2,"",IF(Dati!L111="","",(Dati!L111)/C85*100)))</f>
        <v/>
      </c>
      <c r="L85" s="56" t="str">
        <f>IF(C85&lt;1,"",IF(C85&gt;=2,"",IF(Dati!M111="","",(Dati!M111)/C85*100)))</f>
        <v/>
      </c>
      <c r="M85" s="56" t="str">
        <f>IF(C85&lt;1,"",IF(C85&gt;=2,"",IF(Dati!N111="","",(Dati!N111)/C85*100)))</f>
        <v/>
      </c>
    </row>
    <row r="86" spans="1:20" x14ac:dyDescent="0.25">
      <c r="A86" s="48">
        <f>Dati!A112</f>
        <v>3</v>
      </c>
      <c r="B86" s="48">
        <f>Dati!B112</f>
        <v>2001</v>
      </c>
      <c r="C86" s="54">
        <f>IF(Dati!C112="","",LOG(Dati!C112))</f>
        <v>3.9190780923760737</v>
      </c>
      <c r="D86" s="55" t="str">
        <f>IF(Dati!J112&lt;1,"",IF(Dati!J112&gt;=2,"",Dati!J112))</f>
        <v/>
      </c>
      <c r="E86" s="55" t="str">
        <f>IF(Dati!K112&lt;1,"",IF(Dati!K112&gt;=2,"",Dati!K112))</f>
        <v/>
      </c>
      <c r="F86" s="55" t="str">
        <f>IF(Dati!L112&lt;1,"",IF(Dati!L112&gt;=2,"",Dati!L112))</f>
        <v/>
      </c>
      <c r="G86" s="55" t="str">
        <f>IF(Dati!M112&lt;1,"",IF(Dati!M112&gt;=2,"",Dati!M112))</f>
        <v/>
      </c>
      <c r="H86" s="55" t="str">
        <f>IF(Dati!N112&lt;1,"",IF(Dati!N112&gt;=2,"",Dati!N112))</f>
        <v/>
      </c>
      <c r="I86" s="56" t="str">
        <f>IF(C86&lt;1,"",IF(C86&gt;=2,"",IF(Dati!J112="","",(Dati!J112)/C86*100)))</f>
        <v/>
      </c>
      <c r="J86" s="56" t="str">
        <f>IF(C86&lt;1,"",IF(C86&gt;=2,"",IF(Dati!K112="","",(Dati!K112)/C86*100)))</f>
        <v/>
      </c>
      <c r="K86" s="56" t="str">
        <f>IF(C86&lt;1,"",IF(C86&gt;=2,"",IF(Dati!L112="","",(Dati!L112)/C86*100)))</f>
        <v/>
      </c>
      <c r="L86" s="56" t="str">
        <f>IF(C86&lt;1,"",IF(C86&gt;=2,"",IF(Dati!M112="","",(Dati!M112)/C86*100)))</f>
        <v/>
      </c>
      <c r="M86" s="56" t="str">
        <f>IF(C86&lt;1,"",IF(C86&gt;=2,"",IF(Dati!N112="","",(Dati!N112)/C86*100)))</f>
        <v/>
      </c>
    </row>
    <row r="87" spans="1:20" x14ac:dyDescent="0.25">
      <c r="A87" s="48">
        <f>Dati!A113</f>
        <v>4</v>
      </c>
      <c r="B87" s="48">
        <f>Dati!B113</f>
        <v>2002</v>
      </c>
      <c r="C87" s="54">
        <f>IF(Dati!C113="","",LOG(Dati!C113))</f>
        <v>4.1760912590556813</v>
      </c>
      <c r="D87" s="55" t="str">
        <f>IF(Dati!J113&lt;1,"",IF(Dati!J113&gt;=2,"",Dati!J113))</f>
        <v/>
      </c>
      <c r="E87" s="55" t="str">
        <f>IF(Dati!K113&lt;1,"",IF(Dati!K113&gt;=2,"",Dati!K113))</f>
        <v/>
      </c>
      <c r="F87" s="55" t="str">
        <f>IF(Dati!L113&lt;1,"",IF(Dati!L113&gt;=2,"",Dati!L113))</f>
        <v/>
      </c>
      <c r="G87" s="55" t="str">
        <f>IF(Dati!M113&lt;1,"",IF(Dati!M113&gt;=2,"",Dati!M113))</f>
        <v/>
      </c>
      <c r="H87" s="55" t="str">
        <f>IF(Dati!N113&lt;1,"",IF(Dati!N113&gt;=2,"",Dati!N113))</f>
        <v/>
      </c>
      <c r="I87" s="56" t="str">
        <f>IF(C87&lt;1,"",IF(C87&gt;=2,"",IF(Dati!J113="","",(Dati!J113)/C87*100)))</f>
        <v/>
      </c>
      <c r="J87" s="56" t="str">
        <f>IF(C87&lt;1,"",IF(C87&gt;=2,"",IF(Dati!K113="","",(Dati!K113)/C87*100)))</f>
        <v/>
      </c>
      <c r="K87" s="56" t="str">
        <f>IF(C87&lt;1,"",IF(C87&gt;=2,"",IF(Dati!L113="","",(Dati!L113)/C87*100)))</f>
        <v/>
      </c>
      <c r="L87" s="56" t="str">
        <f>IF(C87&lt;1,"",IF(C87&gt;=2,"",IF(Dati!M113="","",(Dati!M113)/C87*100)))</f>
        <v/>
      </c>
      <c r="M87" s="56" t="str">
        <f>IF(C87&lt;1,"",IF(C87&gt;=2,"",IF(Dati!N113="","",(Dati!N113)/C87*100)))</f>
        <v/>
      </c>
    </row>
    <row r="88" spans="1:20" x14ac:dyDescent="0.25">
      <c r="A88" s="48">
        <f>Dati!A114</f>
        <v>5</v>
      </c>
      <c r="B88" s="48">
        <f>Dati!B114</f>
        <v>2003</v>
      </c>
      <c r="C88" s="54">
        <f>IF(Dati!C114="","",LOG(Dati!C114))</f>
        <v>3.5440680443502757</v>
      </c>
      <c r="D88" s="55" t="str">
        <f>IF(Dati!J114&lt;1,"",IF(Dati!J114&gt;=2,"",Dati!J114))</f>
        <v/>
      </c>
      <c r="E88" s="55" t="str">
        <f>IF(Dati!K114&lt;1,"",IF(Dati!K114&gt;=2,"",Dati!K114))</f>
        <v/>
      </c>
      <c r="F88" s="55" t="str">
        <f>IF(Dati!L114&lt;1,"",IF(Dati!L114&gt;=2,"",Dati!L114))</f>
        <v/>
      </c>
      <c r="G88" s="55" t="str">
        <f>IF(Dati!M114&lt;1,"",IF(Dati!M114&gt;=2,"",Dati!M114))</f>
        <v/>
      </c>
      <c r="H88" s="55" t="str">
        <f>IF(Dati!N114&lt;1,"",IF(Dati!N114&gt;=2,"",Dati!N114))</f>
        <v/>
      </c>
      <c r="I88" s="56" t="str">
        <f>IF(C88&lt;1,"",IF(C88&gt;=2,"",IF(Dati!J114="","",(Dati!J114)/C88*100)))</f>
        <v/>
      </c>
      <c r="J88" s="56" t="str">
        <f>IF(C88&lt;1,"",IF(C88&gt;=2,"",IF(Dati!K114="","",(Dati!K114)/C88*100)))</f>
        <v/>
      </c>
      <c r="K88" s="56" t="str">
        <f>IF(C88&lt;1,"",IF(C88&gt;=2,"",IF(Dati!L114="","",(Dati!L114)/C88*100)))</f>
        <v/>
      </c>
      <c r="L88" s="56" t="str">
        <f>IF(C88&lt;1,"",IF(C88&gt;=2,"",IF(Dati!M114="","",(Dati!M114)/C88*100)))</f>
        <v/>
      </c>
      <c r="M88" s="56" t="str">
        <f>IF(C88&lt;1,"",IF(C88&gt;=2,"",IF(Dati!N114="","",(Dati!N114)/C88*100)))</f>
        <v/>
      </c>
    </row>
    <row r="89" spans="1:20" x14ac:dyDescent="0.25">
      <c r="A89" s="48">
        <f>Dati!A115</f>
        <v>6</v>
      </c>
      <c r="B89" s="48">
        <f>Dati!B115</f>
        <v>2003</v>
      </c>
      <c r="C89" s="54" t="str">
        <f>IF(Dati!C115="","",LOG(Dati!C115))</f>
        <v/>
      </c>
      <c r="D89" s="55" t="str">
        <f>IF(Dati!J115&lt;1,"",IF(Dati!J115&gt;=2,"",Dati!J115))</f>
        <v/>
      </c>
      <c r="E89" s="55" t="str">
        <f>IF(Dati!K115&lt;1,"",IF(Dati!K115&gt;=2,"",Dati!K115))</f>
        <v/>
      </c>
      <c r="F89" s="55" t="str">
        <f>IF(Dati!L115&lt;1,"",IF(Dati!L115&gt;=2,"",Dati!L115))</f>
        <v/>
      </c>
      <c r="G89" s="55" t="str">
        <f>IF(Dati!M115&lt;1,"",IF(Dati!M115&gt;=2,"",Dati!M115))</f>
        <v/>
      </c>
      <c r="H89" s="55" t="str">
        <f>IF(Dati!N115&lt;1,"",IF(Dati!N115&gt;=2,"",Dati!N115))</f>
        <v/>
      </c>
      <c r="I89" s="56" t="str">
        <f>IF(C89&lt;1,"",IF(C89&gt;=2,"",IF(Dati!J115="","",(Dati!J115)/C89*100)))</f>
        <v/>
      </c>
      <c r="J89" s="56" t="str">
        <f>IF(C89&lt;1,"",IF(C89&gt;=2,"",IF(Dati!K115="","",(Dati!K115)/C89*100)))</f>
        <v/>
      </c>
      <c r="K89" s="56" t="str">
        <f>IF(C89&lt;1,"",IF(C89&gt;=2,"",IF(Dati!L115="","",(Dati!L115)/C89*100)))</f>
        <v/>
      </c>
      <c r="L89" s="56" t="str">
        <f>IF(C89&lt;1,"",IF(C89&gt;=2,"",IF(Dati!M115="","",(Dati!M115)/C89*100)))</f>
        <v/>
      </c>
      <c r="M89" s="56" t="str">
        <f>IF(C89&lt;1,"",IF(C89&gt;=2,"",IF(Dati!N115="","",(Dati!N115)/C89*100)))</f>
        <v/>
      </c>
    </row>
    <row r="90" spans="1:20" x14ac:dyDescent="0.25">
      <c r="A90" s="48">
        <f>Dati!A116</f>
        <v>7</v>
      </c>
      <c r="B90" s="48" t="str">
        <f>Dati!B116</f>
        <v/>
      </c>
      <c r="C90" s="54" t="str">
        <f>IF(Dati!C116="","",LOG(Dati!C116))</f>
        <v/>
      </c>
      <c r="D90" s="55" t="str">
        <f>IF(Dati!J116&lt;1,"",IF(Dati!J116&gt;=2,"",Dati!J116))</f>
        <v/>
      </c>
      <c r="E90" s="55" t="str">
        <f>IF(Dati!K116&lt;1,"",IF(Dati!K116&gt;=2,"",Dati!K116))</f>
        <v/>
      </c>
      <c r="F90" s="55" t="str">
        <f>IF(Dati!L116&lt;1,"",IF(Dati!L116&gt;=2,"",Dati!L116))</f>
        <v/>
      </c>
      <c r="G90" s="55" t="str">
        <f>IF(Dati!M116&lt;1,"",IF(Dati!M116&gt;=2,"",Dati!M116))</f>
        <v/>
      </c>
      <c r="H90" s="55" t="str">
        <f>IF(Dati!N116&lt;1,"",IF(Dati!N116&gt;=2,"",Dati!N116))</f>
        <v/>
      </c>
      <c r="I90" s="56" t="str">
        <f>IF(C90&lt;1,"",IF(C90&gt;=2,"",IF(Dati!J116="","",(Dati!J116)/C90*100)))</f>
        <v/>
      </c>
      <c r="J90" s="56" t="str">
        <f>IF(C90&lt;1,"",IF(C90&gt;=2,"",IF(Dati!K116="","",(Dati!K116)/C90*100)))</f>
        <v/>
      </c>
      <c r="K90" s="56" t="str">
        <f>IF(C90&lt;1,"",IF(C90&gt;=2,"",IF(Dati!L116="","",(Dati!L116)/C90*100)))</f>
        <v/>
      </c>
      <c r="L90" s="56" t="str">
        <f>IF(C90&lt;1,"",IF(C90&gt;=2,"",IF(Dati!M116="","",(Dati!M116)/C90*100)))</f>
        <v/>
      </c>
      <c r="M90" s="56" t="str">
        <f>IF(C90&lt;1,"",IF(C90&gt;=2,"",IF(Dati!N116="","",(Dati!N116)/C90*100)))</f>
        <v/>
      </c>
    </row>
    <row r="91" spans="1:20" x14ac:dyDescent="0.25">
      <c r="A91" s="48">
        <f>Dati!A117</f>
        <v>8</v>
      </c>
      <c r="B91" s="48" t="str">
        <f>Dati!B117</f>
        <v/>
      </c>
      <c r="C91" s="54" t="str">
        <f>IF(Dati!C117="","",LOG(Dati!C117))</f>
        <v/>
      </c>
      <c r="D91" s="55" t="str">
        <f>IF(Dati!J117&lt;1,"",IF(Dati!J117&gt;=2,"",Dati!J117))</f>
        <v/>
      </c>
      <c r="E91" s="55" t="str">
        <f>IF(Dati!K117&lt;1,"",IF(Dati!K117&gt;=2,"",Dati!K117))</f>
        <v/>
      </c>
      <c r="F91" s="55" t="str">
        <f>IF(Dati!L117&lt;1,"",IF(Dati!L117&gt;=2,"",Dati!L117))</f>
        <v/>
      </c>
      <c r="G91" s="55" t="str">
        <f>IF(Dati!M117&lt;1,"",IF(Dati!M117&gt;=2,"",Dati!M117))</f>
        <v/>
      </c>
      <c r="H91" s="55" t="str">
        <f>IF(Dati!N117&lt;1,"",IF(Dati!N117&gt;=2,"",Dati!N117))</f>
        <v/>
      </c>
      <c r="I91" s="56" t="str">
        <f>IF(C91&lt;1,"",IF(C91&gt;=2,"",IF(Dati!J117="","",(Dati!J117)/C91*100)))</f>
        <v/>
      </c>
      <c r="J91" s="56" t="str">
        <f>IF(C91&lt;1,"",IF(C91&gt;=2,"",IF(Dati!K117="","",(Dati!K117)/C91*100)))</f>
        <v/>
      </c>
      <c r="K91" s="56" t="str">
        <f>IF(C91&lt;1,"",IF(C91&gt;=2,"",IF(Dati!L117="","",(Dati!L117)/C91*100)))</f>
        <v/>
      </c>
      <c r="L91" s="56" t="str">
        <f>IF(C91&lt;1,"",IF(C91&gt;=2,"",IF(Dati!M117="","",(Dati!M117)/C91*100)))</f>
        <v/>
      </c>
      <c r="M91" s="56" t="str">
        <f>IF(C91&lt;1,"",IF(C91&gt;=2,"",IF(Dati!N117="","",(Dati!N117)/C91*100)))</f>
        <v/>
      </c>
    </row>
    <row r="92" spans="1:20" x14ac:dyDescent="0.25">
      <c r="A92" s="48">
        <f>Dati!A118</f>
        <v>9</v>
      </c>
      <c r="B92" s="48" t="str">
        <f>Dati!B118</f>
        <v/>
      </c>
      <c r="C92" s="54" t="str">
        <f>IF(Dati!C118="","",LOG(Dati!C118))</f>
        <v/>
      </c>
      <c r="D92" s="55" t="str">
        <f>IF(Dati!J118&lt;1,"",IF(Dati!J118&gt;=2,"",Dati!J118))</f>
        <v/>
      </c>
      <c r="E92" s="55" t="str">
        <f>IF(Dati!K118&lt;1,"",IF(Dati!K118&gt;=2,"",Dati!K118))</f>
        <v/>
      </c>
      <c r="F92" s="55" t="str">
        <f>IF(Dati!L118&lt;1,"",IF(Dati!L118&gt;=2,"",Dati!L118))</f>
        <v/>
      </c>
      <c r="G92" s="55" t="str">
        <f>IF(Dati!M118&lt;1,"",IF(Dati!M118&gt;=2,"",Dati!M118))</f>
        <v/>
      </c>
      <c r="H92" s="55" t="str">
        <f>IF(Dati!N118&lt;1,"",IF(Dati!N118&gt;=2,"",Dati!N118))</f>
        <v/>
      </c>
      <c r="I92" s="56" t="str">
        <f>IF(C92&lt;1,"",IF(C92&gt;=2,"",IF(Dati!J118="","",(Dati!J118)/C92*100)))</f>
        <v/>
      </c>
      <c r="J92" s="56" t="str">
        <f>IF(C92&lt;1,"",IF(C92&gt;=2,"",IF(Dati!K118="","",(Dati!K118)/C92*100)))</f>
        <v/>
      </c>
      <c r="K92" s="56" t="str">
        <f>IF(C92&lt;1,"",IF(C92&gt;=2,"",IF(Dati!L118="","",(Dati!L118)/C92*100)))</f>
        <v/>
      </c>
      <c r="L92" s="56" t="str">
        <f>IF(C92&lt;1,"",IF(C92&gt;=2,"",IF(Dati!M118="","",(Dati!M118)/C92*100)))</f>
        <v/>
      </c>
      <c r="M92" s="56" t="str">
        <f>IF(C92&lt;1,"",IF(C92&gt;=2,"",IF(Dati!N118="","",(Dati!N118)/C92*100)))</f>
        <v/>
      </c>
      <c r="T92" s="39" t="str">
        <f>IF(C92="","",1)</f>
        <v/>
      </c>
    </row>
    <row r="93" spans="1:20" x14ac:dyDescent="0.25">
      <c r="A93" s="48">
        <f>Dati!A119</f>
        <v>10</v>
      </c>
      <c r="B93" s="48" t="e">
        <f>Dati!B119</f>
        <v>#REF!</v>
      </c>
      <c r="C93" s="54" t="e">
        <f>IF(Dati!C119="","",LOG(Dati!C119))</f>
        <v>#REF!</v>
      </c>
      <c r="D93" s="55" t="e">
        <f>IF(Dati!J119&lt;1,"",IF(Dati!J119&gt;=2,"",Dati!J119))</f>
        <v>#REF!</v>
      </c>
      <c r="E93" s="55" t="e">
        <f>IF(Dati!K119&lt;1,"",IF(Dati!K119&gt;=2,"",Dati!K119))</f>
        <v>#REF!</v>
      </c>
      <c r="F93" s="55" t="e">
        <f>IF(Dati!L119&lt;1,"",IF(Dati!L119&gt;=2,"",Dati!L119))</f>
        <v>#REF!</v>
      </c>
      <c r="G93" s="55" t="e">
        <f>IF(Dati!M119&lt;1,"",IF(Dati!M119&gt;=2,"",Dati!M119))</f>
        <v>#REF!</v>
      </c>
      <c r="H93" s="55" t="e">
        <f>IF(Dati!N119&lt;1,"",IF(Dati!N119&gt;=2,"",Dati!N119))</f>
        <v>#REF!</v>
      </c>
      <c r="I93" s="56" t="e">
        <f>IF(C93&lt;1,"",IF(C93&gt;=2,"",IF(Dati!J119="","",(Dati!J119)/C93*100)))</f>
        <v>#REF!</v>
      </c>
      <c r="J93" s="56" t="e">
        <f>IF(C93&lt;1,"",IF(C93&gt;=2,"",IF(Dati!K119="","",(Dati!K119)/C93*100)))</f>
        <v>#REF!</v>
      </c>
      <c r="K93" s="56" t="e">
        <f>IF(C93&lt;1,"",IF(C93&gt;=2,"",IF(Dati!L119="","",(Dati!L119)/C93*100)))</f>
        <v>#REF!</v>
      </c>
      <c r="L93" s="56" t="e">
        <f>IF(C93&lt;1,"",IF(C93&gt;=2,"",IF(Dati!M119="","",(Dati!M119)/C93*100)))</f>
        <v>#REF!</v>
      </c>
      <c r="M93" s="56" t="e">
        <f>IF(C93&lt;1,"",IF(C93&gt;=2,"",IF(Dati!N119="","",(Dati!N119)/C93*100)))</f>
        <v>#REF!</v>
      </c>
    </row>
    <row r="94" spans="1:20" x14ac:dyDescent="0.25">
      <c r="A94" s="48">
        <f>Dati!A120</f>
        <v>11</v>
      </c>
      <c r="B94" s="48" t="e">
        <f>Dati!B120</f>
        <v>#REF!</v>
      </c>
      <c r="C94" s="54" t="e">
        <f>IF(Dati!C120="","",LOG(Dati!C120))</f>
        <v>#REF!</v>
      </c>
      <c r="D94" s="55" t="e">
        <f>IF(Dati!J120&lt;1,"",IF(Dati!J120&gt;=2,"",Dati!J120))</f>
        <v>#REF!</v>
      </c>
      <c r="E94" s="55" t="e">
        <f>IF(Dati!K120&lt;1,"",IF(Dati!K120&gt;=2,"",Dati!K120))</f>
        <v>#REF!</v>
      </c>
      <c r="F94" s="55" t="e">
        <f>IF(Dati!L120&lt;1,"",IF(Dati!L120&gt;=2,"",Dati!L120))</f>
        <v>#REF!</v>
      </c>
      <c r="G94" s="55" t="e">
        <f>IF(Dati!M120&lt;1,"",IF(Dati!M120&gt;=2,"",Dati!M120))</f>
        <v>#REF!</v>
      </c>
      <c r="H94" s="55" t="e">
        <f>IF(Dati!N120&lt;1,"",IF(Dati!N120&gt;=2,"",Dati!N120))</f>
        <v>#REF!</v>
      </c>
      <c r="I94" s="56" t="e">
        <f>IF(C94&lt;1,"",IF(C94&gt;=2,"",IF(Dati!J120="","",(Dati!J120)/C94*100)))</f>
        <v>#REF!</v>
      </c>
      <c r="J94" s="56" t="e">
        <f>IF(C94&lt;1,"",IF(C94&gt;=2,"",IF(Dati!K120="","",(Dati!K120)/C94*100)))</f>
        <v>#REF!</v>
      </c>
      <c r="K94" s="56" t="e">
        <f>IF(C94&lt;1,"",IF(C94&gt;=2,"",IF(Dati!L120="","",(Dati!L120)/C94*100)))</f>
        <v>#REF!</v>
      </c>
      <c r="L94" s="56" t="e">
        <f>IF(C94&lt;1,"",IF(C94&gt;=2,"",IF(Dati!M120="","",(Dati!M120)/C94*100)))</f>
        <v>#REF!</v>
      </c>
      <c r="M94" s="56" t="e">
        <f>IF(C94&lt;1,"",IF(C94&gt;=2,"",IF(Dati!N120="","",(Dati!N120)/C94*100)))</f>
        <v>#REF!</v>
      </c>
    </row>
    <row r="95" spans="1:20" x14ac:dyDescent="0.25">
      <c r="A95" s="48">
        <f>Dati!A121</f>
        <v>12</v>
      </c>
      <c r="B95" s="48" t="e">
        <f>Dati!B121</f>
        <v>#REF!</v>
      </c>
      <c r="C95" s="54" t="e">
        <f>IF(Dati!C121="","",LOG(Dati!C121))</f>
        <v>#REF!</v>
      </c>
      <c r="D95" s="55" t="e">
        <f>IF(Dati!J121&lt;1,"",IF(Dati!J121&gt;=2,"",Dati!J121))</f>
        <v>#REF!</v>
      </c>
      <c r="E95" s="55" t="e">
        <f>IF(Dati!K121&lt;1,"",IF(Dati!K121&gt;=2,"",Dati!K121))</f>
        <v>#REF!</v>
      </c>
      <c r="F95" s="55" t="e">
        <f>IF(Dati!L121&lt;1,"",IF(Dati!L121&gt;=2,"",Dati!L121))</f>
        <v>#REF!</v>
      </c>
      <c r="G95" s="55" t="e">
        <f>IF(Dati!M121&lt;1,"",IF(Dati!M121&gt;=2,"",Dati!M121))</f>
        <v>#REF!</v>
      </c>
      <c r="H95" s="55" t="e">
        <f>IF(Dati!N121&lt;1,"",IF(Dati!N121&gt;=2,"",Dati!N121))</f>
        <v>#REF!</v>
      </c>
      <c r="I95" s="56" t="e">
        <f>IF(C95&lt;1,"",IF(C95&gt;=2,"",IF(Dati!J121="","",(Dati!J121)/C95*100)))</f>
        <v>#REF!</v>
      </c>
      <c r="J95" s="56" t="e">
        <f>IF(C95&lt;1,"",IF(C95&gt;=2,"",IF(Dati!K121="","",(Dati!K121)/C95*100)))</f>
        <v>#REF!</v>
      </c>
      <c r="K95" s="56" t="e">
        <f>IF(C95&lt;1,"",IF(C95&gt;=2,"",IF(Dati!L121="","",(Dati!L121)/C95*100)))</f>
        <v>#REF!</v>
      </c>
      <c r="L95" s="56" t="e">
        <f>IF(C95&lt;1,"",IF(C95&gt;=2,"",IF(Dati!M121="","",(Dati!M121)/C95*100)))</f>
        <v>#REF!</v>
      </c>
      <c r="M95" s="56" t="e">
        <f>IF(C95&lt;1,"",IF(C95&gt;=2,"",IF(Dati!N121="","",(Dati!N121)/C95*100)))</f>
        <v>#REF!</v>
      </c>
    </row>
    <row r="96" spans="1:20" x14ac:dyDescent="0.25">
      <c r="A96" s="48">
        <f>Dati!A122</f>
        <v>13</v>
      </c>
      <c r="B96" s="48" t="e">
        <f>Dati!B122</f>
        <v>#REF!</v>
      </c>
      <c r="C96" s="54" t="e">
        <f>IF(Dati!C122="","",LOG(Dati!C122))</f>
        <v>#REF!</v>
      </c>
      <c r="D96" s="55" t="e">
        <f>IF(Dati!J122&lt;1,"",IF(Dati!J122&gt;=2,"",Dati!J122))</f>
        <v>#REF!</v>
      </c>
      <c r="E96" s="55" t="e">
        <f>IF(Dati!K122&lt;1,"",IF(Dati!K122&gt;=2,"",Dati!K122))</f>
        <v>#REF!</v>
      </c>
      <c r="F96" s="55" t="e">
        <f>IF(Dati!L122&lt;1,"",IF(Dati!L122&gt;=2,"",Dati!L122))</f>
        <v>#REF!</v>
      </c>
      <c r="G96" s="55" t="e">
        <f>IF(Dati!M122&lt;1,"",IF(Dati!M122&gt;=2,"",Dati!M122))</f>
        <v>#REF!</v>
      </c>
      <c r="H96" s="55" t="e">
        <f>IF(Dati!N122&lt;1,"",IF(Dati!N122&gt;=2,"",Dati!N122))</f>
        <v>#REF!</v>
      </c>
      <c r="I96" s="56" t="e">
        <f>IF(C96&lt;1,"",IF(C96&gt;=2,"",IF(Dati!J122="","",(Dati!J122)/C96*100)))</f>
        <v>#REF!</v>
      </c>
      <c r="J96" s="56" t="e">
        <f>IF(C96&lt;1,"",IF(C96&gt;=2,"",IF(Dati!K122="","",(Dati!K122)/C96*100)))</f>
        <v>#REF!</v>
      </c>
      <c r="K96" s="56" t="e">
        <f>IF(C96&lt;1,"",IF(C96&gt;=2,"",IF(Dati!L122="","",(Dati!L122)/C96*100)))</f>
        <v>#REF!</v>
      </c>
      <c r="L96" s="56" t="e">
        <f>IF(C96&lt;1,"",IF(C96&gt;=2,"",IF(Dati!M122="","",(Dati!M122)/C96*100)))</f>
        <v>#REF!</v>
      </c>
      <c r="M96" s="56" t="e">
        <f>IF(C96&lt;1,"",IF(C96&gt;=2,"",IF(Dati!N122="","",(Dati!N122)/C96*100)))</f>
        <v>#REF!</v>
      </c>
    </row>
    <row r="97" spans="1:13" x14ac:dyDescent="0.25">
      <c r="A97" s="48">
        <f>Dati!A123</f>
        <v>14</v>
      </c>
      <c r="B97" s="48" t="e">
        <f>Dati!B123</f>
        <v>#REF!</v>
      </c>
      <c r="C97" s="54" t="e">
        <f>IF(Dati!C123="","",LOG(Dati!C123))</f>
        <v>#REF!</v>
      </c>
      <c r="D97" s="55" t="e">
        <f>IF(Dati!J123&lt;1,"",IF(Dati!J123&gt;=2,"",Dati!J123))</f>
        <v>#REF!</v>
      </c>
      <c r="E97" s="55" t="e">
        <f>IF(Dati!K123&lt;1,"",IF(Dati!K123&gt;=2,"",Dati!K123))</f>
        <v>#REF!</v>
      </c>
      <c r="F97" s="55" t="e">
        <f>IF(Dati!L123&lt;1,"",IF(Dati!L123&gt;=2,"",Dati!L123))</f>
        <v>#REF!</v>
      </c>
      <c r="G97" s="55" t="e">
        <f>IF(Dati!M123&lt;1,"",IF(Dati!M123&gt;=2,"",Dati!M123))</f>
        <v>#REF!</v>
      </c>
      <c r="H97" s="55" t="e">
        <f>IF(Dati!N123&lt;1,"",IF(Dati!N123&gt;=2,"",Dati!N123))</f>
        <v>#REF!</v>
      </c>
      <c r="I97" s="56" t="e">
        <f>IF(C97&lt;1,"",IF(C97&gt;=2,"",IF(Dati!J123="","",(Dati!J123)/C97*100)))</f>
        <v>#REF!</v>
      </c>
      <c r="J97" s="56" t="e">
        <f>IF(C97&lt;1,"",IF(C97&gt;=2,"",IF(Dati!K123="","",(Dati!K123)/C97*100)))</f>
        <v>#REF!</v>
      </c>
      <c r="K97" s="56" t="e">
        <f>IF(C97&lt;1,"",IF(C97&gt;=2,"",IF(Dati!L123="","",(Dati!L123)/C97*100)))</f>
        <v>#REF!</v>
      </c>
      <c r="L97" s="56" t="e">
        <f>IF(C97&lt;1,"",IF(C97&gt;=2,"",IF(Dati!M123="","",(Dati!M123)/C97*100)))</f>
        <v>#REF!</v>
      </c>
      <c r="M97" s="56" t="e">
        <f>IF(C97&lt;1,"",IF(C97&gt;=2,"",IF(Dati!N123="","",(Dati!N123)/C97*100)))</f>
        <v>#REF!</v>
      </c>
    </row>
    <row r="98" spans="1:13" x14ac:dyDescent="0.25">
      <c r="A98" s="48">
        <f>Dati!A124</f>
        <v>15</v>
      </c>
      <c r="B98" s="48" t="e">
        <f>Dati!B124</f>
        <v>#REF!</v>
      </c>
      <c r="C98" s="54" t="e">
        <f>IF(Dati!C124="","",LOG(Dati!C124))</f>
        <v>#REF!</v>
      </c>
      <c r="D98" s="55" t="e">
        <f>IF(Dati!J124&lt;1,"",IF(Dati!J124&gt;=2,"",Dati!J124))</f>
        <v>#REF!</v>
      </c>
      <c r="E98" s="55" t="e">
        <f>IF(Dati!K124&lt;1,"",IF(Dati!K124&gt;=2,"",Dati!K124))</f>
        <v>#REF!</v>
      </c>
      <c r="F98" s="55" t="e">
        <f>IF(Dati!L124&lt;1,"",IF(Dati!L124&gt;=2,"",Dati!L124))</f>
        <v>#REF!</v>
      </c>
      <c r="G98" s="55" t="e">
        <f>IF(Dati!M124&lt;1,"",IF(Dati!M124&gt;=2,"",Dati!M124))</f>
        <v>#REF!</v>
      </c>
      <c r="H98" s="55" t="e">
        <f>IF(Dati!N124&lt;1,"",IF(Dati!N124&gt;=2,"",Dati!N124))</f>
        <v>#REF!</v>
      </c>
      <c r="I98" s="56" t="e">
        <f>IF(C98&lt;1,"",IF(C98&gt;=2,"",IF(Dati!J124="","",(Dati!J124)/C98*100)))</f>
        <v>#REF!</v>
      </c>
      <c r="J98" s="56" t="e">
        <f>IF(C98&lt;1,"",IF(C98&gt;=2,"",IF(Dati!K124="","",(Dati!K124)/C98*100)))</f>
        <v>#REF!</v>
      </c>
      <c r="K98" s="56" t="e">
        <f>IF(C98&lt;1,"",IF(C98&gt;=2,"",IF(Dati!L124="","",(Dati!L124)/C98*100)))</f>
        <v>#REF!</v>
      </c>
      <c r="L98" s="56" t="e">
        <f>IF(C98&lt;1,"",IF(C98&gt;=2,"",IF(Dati!M124="","",(Dati!M124)/C98*100)))</f>
        <v>#REF!</v>
      </c>
      <c r="M98" s="56" t="e">
        <f>IF(C98&lt;1,"",IF(C98&gt;=2,"",IF(Dati!N124="","",(Dati!N124)/C98*100)))</f>
        <v>#REF!</v>
      </c>
    </row>
    <row r="99" spans="1:13" x14ac:dyDescent="0.25">
      <c r="A99" s="48">
        <f>Dati!A125</f>
        <v>16</v>
      </c>
      <c r="B99" s="48" t="e">
        <f>Dati!B125</f>
        <v>#REF!</v>
      </c>
      <c r="C99" s="54" t="e">
        <f>IF(Dati!C125="","",LOG(Dati!C125))</f>
        <v>#REF!</v>
      </c>
      <c r="D99" s="55" t="e">
        <f>IF(Dati!J125&lt;1,"",IF(Dati!J125&gt;=2,"",Dati!J125))</f>
        <v>#REF!</v>
      </c>
      <c r="E99" s="55" t="e">
        <f>IF(Dati!K125&lt;1,"",IF(Dati!K125&gt;=2,"",Dati!K125))</f>
        <v>#REF!</v>
      </c>
      <c r="F99" s="55" t="e">
        <f>IF(Dati!L125&lt;1,"",IF(Dati!L125&gt;=2,"",Dati!L125))</f>
        <v>#REF!</v>
      </c>
      <c r="G99" s="55" t="e">
        <f>IF(Dati!M125&lt;1,"",IF(Dati!M125&gt;=2,"",Dati!M125))</f>
        <v>#REF!</v>
      </c>
      <c r="H99" s="55" t="e">
        <f>IF(Dati!N125&lt;1,"",IF(Dati!N125&gt;=2,"",Dati!N125))</f>
        <v>#REF!</v>
      </c>
      <c r="I99" s="56" t="e">
        <f>IF(C99&lt;1,"",IF(C99&gt;=2,"",IF(Dati!J125="","",(Dati!J125)/C99*100)))</f>
        <v>#REF!</v>
      </c>
      <c r="J99" s="56" t="e">
        <f>IF(C99&lt;1,"",IF(C99&gt;=2,"",IF(Dati!K125="","",(Dati!K125)/C99*100)))</f>
        <v>#REF!</v>
      </c>
      <c r="K99" s="56" t="e">
        <f>IF(C99&lt;1,"",IF(C99&gt;=2,"",IF(Dati!L125="","",(Dati!L125)/C99*100)))</f>
        <v>#REF!</v>
      </c>
      <c r="L99" s="56" t="e">
        <f>IF(C99&lt;1,"",IF(C99&gt;=2,"",IF(Dati!M125="","",(Dati!M125)/C99*100)))</f>
        <v>#REF!</v>
      </c>
      <c r="M99" s="56" t="e">
        <f>IF(C99&lt;1,"",IF(C99&gt;=2,"",IF(Dati!N125="","",(Dati!N125)/C99*100)))</f>
        <v>#REF!</v>
      </c>
    </row>
    <row r="100" spans="1:13" x14ac:dyDescent="0.25">
      <c r="A100" s="48">
        <f>Dati!A126</f>
        <v>17</v>
      </c>
      <c r="B100" s="48" t="e">
        <f>Dati!B126</f>
        <v>#REF!</v>
      </c>
      <c r="C100" s="54" t="e">
        <f>IF(Dati!C126="","",LOG(Dati!C126))</f>
        <v>#REF!</v>
      </c>
      <c r="D100" s="55" t="e">
        <f>IF(Dati!J126&lt;1,"",IF(Dati!J126&gt;=2,"",Dati!J126))</f>
        <v>#REF!</v>
      </c>
      <c r="E100" s="55" t="e">
        <f>IF(Dati!K126&lt;1,"",IF(Dati!K126&gt;=2,"",Dati!K126))</f>
        <v>#REF!</v>
      </c>
      <c r="F100" s="55" t="e">
        <f>IF(Dati!L126&lt;1,"",IF(Dati!L126&gt;=2,"",Dati!L126))</f>
        <v>#REF!</v>
      </c>
      <c r="G100" s="55" t="e">
        <f>IF(Dati!M126&lt;1,"",IF(Dati!M126&gt;=2,"",Dati!M126))</f>
        <v>#REF!</v>
      </c>
      <c r="H100" s="55" t="e">
        <f>IF(Dati!N126&lt;1,"",IF(Dati!N126&gt;=2,"",Dati!N126))</f>
        <v>#REF!</v>
      </c>
      <c r="I100" s="56" t="e">
        <f>IF(C100&lt;1,"",IF(C100&gt;=2,"",IF(Dati!J126="","",(Dati!J126)/C100*100)))</f>
        <v>#REF!</v>
      </c>
      <c r="J100" s="56" t="e">
        <f>IF(C100&lt;1,"",IF(C100&gt;=2,"",IF(Dati!K126="","",(Dati!K126)/C100*100)))</f>
        <v>#REF!</v>
      </c>
      <c r="K100" s="56" t="e">
        <f>IF(C100&lt;1,"",IF(C100&gt;=2,"",IF(Dati!L126="","",(Dati!L126)/C100*100)))</f>
        <v>#REF!</v>
      </c>
      <c r="L100" s="56" t="e">
        <f>IF(C100&lt;1,"",IF(C100&gt;=2,"",IF(Dati!M126="","",(Dati!M126)/C100*100)))</f>
        <v>#REF!</v>
      </c>
      <c r="M100" s="56" t="e">
        <f>IF(C100&lt;1,"",IF(C100&gt;=2,"",IF(Dati!N126="","",(Dati!N126)/C100*100)))</f>
        <v>#REF!</v>
      </c>
    </row>
    <row r="101" spans="1:13" ht="13.8" thickBot="1" x14ac:dyDescent="0.3">
      <c r="A101" s="48"/>
      <c r="B101" s="48"/>
      <c r="C101" s="67"/>
      <c r="D101" s="66"/>
      <c r="E101" s="66"/>
      <c r="F101" s="66"/>
      <c r="G101" s="66"/>
      <c r="H101" s="66"/>
      <c r="I101" s="52"/>
      <c r="J101" s="52"/>
      <c r="K101" s="52"/>
      <c r="L101" s="52"/>
      <c r="M101" s="52"/>
    </row>
    <row r="102" spans="1:13" ht="13.8" thickTop="1" x14ac:dyDescent="0.25">
      <c r="A102" s="68"/>
      <c r="B102" s="68"/>
      <c r="C102" s="69" t="s">
        <v>14</v>
      </c>
      <c r="D102" s="69"/>
      <c r="E102" s="70" t="str">
        <f>IF(COUNT(D84:H100)&lt;2,"",AVERAGE(D84:H100))</f>
        <v/>
      </c>
      <c r="F102" s="69"/>
      <c r="G102" s="69"/>
      <c r="H102" s="69"/>
      <c r="I102" s="71"/>
      <c r="J102" s="71" t="s">
        <v>7</v>
      </c>
      <c r="K102" s="71"/>
      <c r="L102" s="71"/>
      <c r="M102" s="71"/>
    </row>
    <row r="103" spans="1:13" x14ac:dyDescent="0.25">
      <c r="C103" s="73" t="s">
        <v>6</v>
      </c>
      <c r="E103" s="55" t="str">
        <f>IF(COUNT(D84:H100)&lt;2,"",STDEV(D84:H100))</f>
        <v/>
      </c>
      <c r="J103" s="73" t="s">
        <v>14</v>
      </c>
      <c r="K103" s="73"/>
      <c r="L103" s="55" t="str">
        <f>IF(COUNT(I84:M100)=0,"",AVERAGE(I84:M100))</f>
        <v/>
      </c>
    </row>
    <row r="104" spans="1:13" x14ac:dyDescent="0.25">
      <c r="C104" s="73" t="s">
        <v>23</v>
      </c>
      <c r="E104" s="55" t="str">
        <f>IF(COUNT(D84:H100)=0,"Immettere dati",IF(COUNT(D84:H100)&lt;2,"Immettere più dati",E103*2^0.5*(TINV(0.05,COUNT(D84:H100)-1))))</f>
        <v>Immettere dati</v>
      </c>
      <c r="F104" s="54" t="str">
        <f>IF(COUNT(D84:H100)=0,"",IF(COUNT(D84:H100)&lt;6,"Attenzione, dati insufficienti!",""))</f>
        <v/>
      </c>
      <c r="J104" s="73" t="s">
        <v>52</v>
      </c>
      <c r="K104" s="73"/>
      <c r="L104" s="55" t="str">
        <f>IF(COUNT(I84:M100)&lt;2,"",STDEV(I84:M100)*2)</f>
        <v/>
      </c>
    </row>
    <row r="105" spans="1:13" x14ac:dyDescent="0.25">
      <c r="C105" s="39" t="s">
        <v>9</v>
      </c>
      <c r="E105" s="55" t="str">
        <f>IF(COUNT(D84:H100)&lt;2,"",E104/(2^0.5))</f>
        <v/>
      </c>
      <c r="F105" s="74" t="str">
        <f>IF(COUNT(D84:H100)=0,"",IF(COUNT(D84:H100)&lt;6,"Attenzione, dati insufficienti!",""))</f>
        <v/>
      </c>
      <c r="L105" s="39" t="str">
        <f>IF(COUNT(I84:M100)&lt;2,"",DEVSQ(I84:M100))</f>
        <v/>
      </c>
    </row>
    <row r="106" spans="1:13" ht="13.8" thickBot="1" x14ac:dyDescent="0.3">
      <c r="C106" s="39" t="s">
        <v>10</v>
      </c>
      <c r="E106" s="55" t="str">
        <f>IF(COUNT(D84:H100)&lt;2,"",E104/2)</f>
        <v/>
      </c>
      <c r="F106" s="74" t="str">
        <f>IF(COUNT(D84:H100)=0,"",IF(COUNT(D84:H100)&lt;6,"Attenzione, dati insufficienti!",""))</f>
        <v/>
      </c>
      <c r="L106" s="39" t="str">
        <f>IF(COUNT(I84:M100)&lt;2,"",VAR(I84:M100))</f>
        <v/>
      </c>
    </row>
    <row r="107" spans="1:13" ht="13.8" thickTop="1" x14ac:dyDescent="0.25">
      <c r="A107" s="71"/>
      <c r="B107" s="71"/>
      <c r="C107" s="71"/>
      <c r="D107" s="71"/>
      <c r="E107" s="70"/>
      <c r="F107" s="71"/>
      <c r="G107" s="71"/>
      <c r="H107" s="71"/>
      <c r="I107" s="71"/>
      <c r="J107" s="71"/>
      <c r="K107" s="71"/>
      <c r="L107" s="71"/>
      <c r="M107" s="71"/>
    </row>
    <row r="108" spans="1:13" x14ac:dyDescent="0.25">
      <c r="A108" s="39" t="s">
        <v>22</v>
      </c>
      <c r="D108" s="45"/>
      <c r="E108" s="44"/>
      <c r="F108" s="44"/>
      <c r="G108" s="52"/>
      <c r="H108" s="52"/>
    </row>
    <row r="109" spans="1:13" ht="36" x14ac:dyDescent="0.25">
      <c r="A109" s="48" t="str">
        <f>Dati!A141</f>
        <v>N.</v>
      </c>
      <c r="B109" s="48" t="str">
        <f>Dati!B141</f>
        <v>Anno</v>
      </c>
      <c r="C109" s="48" t="str">
        <f>Dati!C141</f>
        <v>Valore assegnato</v>
      </c>
      <c r="D109" s="48">
        <f>Dati!J141</f>
        <v>1</v>
      </c>
      <c r="E109" s="48">
        <f>Dati!K141</f>
        <v>2</v>
      </c>
      <c r="F109" s="48">
        <f>Dati!L141</f>
        <v>3</v>
      </c>
      <c r="G109" s="48">
        <f>Dati!M141</f>
        <v>4</v>
      </c>
      <c r="H109" s="48">
        <f>Dati!N141</f>
        <v>5</v>
      </c>
      <c r="I109" s="1016" t="s">
        <v>13</v>
      </c>
      <c r="J109" s="1016"/>
      <c r="K109" s="1016"/>
      <c r="L109" s="1016"/>
      <c r="M109" s="1016"/>
    </row>
    <row r="110" spans="1:13" x14ac:dyDescent="0.25">
      <c r="A110" s="48">
        <f>Dati!A142</f>
        <v>1</v>
      </c>
      <c r="B110" s="48">
        <f>Dati!B142</f>
        <v>2000</v>
      </c>
      <c r="C110" s="54" t="e">
        <f>IF(Dati!C142="","",LOG(Dati!C142))</f>
        <v>#VALUE!</v>
      </c>
      <c r="D110" s="55" t="e">
        <f>IF(Dati!J142&lt;1,"",IF(Dati!J142&gt;=2,"",Dati!J142))</f>
        <v>#VALUE!</v>
      </c>
      <c r="E110" s="55" t="str">
        <f>IF(Dati!K142&lt;1,"",IF(Dati!K142&gt;=2,"",Dati!K142))</f>
        <v/>
      </c>
      <c r="F110" s="55" t="e">
        <f>IF(Dati!L142&lt;1,"",IF(Dati!L142&gt;=2,"",Dati!L142))</f>
        <v>#VALUE!</v>
      </c>
      <c r="G110" s="55" t="str">
        <f>IF(Dati!M142&lt;1,"",IF(Dati!M142&gt;=2,"",Dati!M142))</f>
        <v/>
      </c>
      <c r="H110" s="55" t="str">
        <f>IF(Dati!N142&lt;1,"",IF(Dati!N142&gt;=2,"",Dati!N142))</f>
        <v/>
      </c>
      <c r="I110" s="56" t="e">
        <f>IF(C110&lt;1,"",IF(C110&gt;=2,"",IF(Dati!J142="","",(Dati!J142)/C110*100)))</f>
        <v>#VALUE!</v>
      </c>
      <c r="J110" s="56" t="e">
        <f>IF(C110&lt;1,"",IF(C110&gt;=2,"",IF(Dati!K142="","",(Dati!K142)/C110*100)))</f>
        <v>#VALUE!</v>
      </c>
      <c r="K110" s="56" t="e">
        <f>IF(C110&lt;1,"",IF(C110&gt;=2,"",IF(Dati!L142="","",(Dati!L142)/C110*100)))</f>
        <v>#VALUE!</v>
      </c>
      <c r="L110" s="56" t="e">
        <f>IF(C110&lt;1,"",IF(C110&gt;=2,"",IF(Dati!M142="","",(Dati!M142)/C110*100)))</f>
        <v>#VALUE!</v>
      </c>
      <c r="M110" s="56" t="e">
        <f>IF(C110&lt;1,"",IF(C110&gt;=2,"",IF(Dati!N142="","",(Dati!N142)/C110*100)))</f>
        <v>#VALUE!</v>
      </c>
    </row>
    <row r="111" spans="1:13" x14ac:dyDescent="0.25">
      <c r="A111" s="48">
        <f>Dati!A143</f>
        <v>2</v>
      </c>
      <c r="B111" s="48">
        <f>Dati!B143</f>
        <v>2000</v>
      </c>
      <c r="C111" s="54">
        <f>IF(Dati!C143="","",LOG(Dati!C143))</f>
        <v>3</v>
      </c>
      <c r="D111" s="55" t="str">
        <f>IF(Dati!J143&lt;1,"",IF(Dati!J143&gt;=2,"",Dati!J143))</f>
        <v/>
      </c>
      <c r="E111" s="55" t="str">
        <f>IF(Dati!K143&lt;1,"",IF(Dati!K143&gt;=2,"",Dati!K143))</f>
        <v/>
      </c>
      <c r="F111" s="55" t="str">
        <f>IF(Dati!L143&lt;1,"",IF(Dati!L143&gt;=2,"",Dati!L143))</f>
        <v/>
      </c>
      <c r="G111" s="55" t="str">
        <f>IF(Dati!M143&lt;1,"",IF(Dati!M143&gt;=2,"",Dati!M143))</f>
        <v/>
      </c>
      <c r="H111" s="55" t="str">
        <f>IF(Dati!N143&lt;1,"",IF(Dati!N143&gt;=2,"",Dati!N143))</f>
        <v/>
      </c>
      <c r="I111" s="56" t="str">
        <f>IF(C111&lt;1,"",IF(C111&gt;=2,"",IF(Dati!J143="","",(Dati!J143)/C111*100)))</f>
        <v/>
      </c>
      <c r="J111" s="56" t="str">
        <f>IF(C111&lt;1,"",IF(C111&gt;=2,"",IF(Dati!K143="","",(Dati!K143)/C111*100)))</f>
        <v/>
      </c>
      <c r="K111" s="56" t="str">
        <f>IF(C111&lt;1,"",IF(C111&gt;=2,"",IF(Dati!L143="","",(Dati!L143)/C111*100)))</f>
        <v/>
      </c>
      <c r="L111" s="56" t="str">
        <f>IF(C111&lt;1,"",IF(C111&gt;=2,"",IF(Dati!M143="","",(Dati!M143)/C111*100)))</f>
        <v/>
      </c>
      <c r="M111" s="56" t="str">
        <f>IF(C111&lt;1,"",IF(C111&gt;=2,"",IF(Dati!N143="","",(Dati!N143)/C111*100)))</f>
        <v/>
      </c>
    </row>
    <row r="112" spans="1:13" x14ac:dyDescent="0.25">
      <c r="A112" s="48">
        <f>Dati!A144</f>
        <v>3</v>
      </c>
      <c r="B112" s="48">
        <f>Dati!B144</f>
        <v>2002</v>
      </c>
      <c r="C112" s="54" t="e">
        <f>IF(Dati!C144="","",LOG(Dati!C144))</f>
        <v>#VALUE!</v>
      </c>
      <c r="D112" s="55" t="str">
        <f>IF(Dati!J144&lt;1,"",IF(Dati!J144&gt;=2,"",Dati!J144))</f>
        <v/>
      </c>
      <c r="E112" s="55" t="str">
        <f>IF(Dati!K144&lt;1,"",IF(Dati!K144&gt;=2,"",Dati!K144))</f>
        <v/>
      </c>
      <c r="F112" s="55" t="e">
        <f>IF(Dati!L144&lt;1,"",IF(Dati!L144&gt;=2,"",Dati!L144))</f>
        <v>#VALUE!</v>
      </c>
      <c r="G112" s="55" t="e">
        <f>IF(Dati!M144&lt;1,"",IF(Dati!M144&gt;=2,"",Dati!M144))</f>
        <v>#VALUE!</v>
      </c>
      <c r="H112" s="55" t="str">
        <f>IF(Dati!N144&lt;1,"",IF(Dati!N144&gt;=2,"",Dati!N144))</f>
        <v/>
      </c>
      <c r="I112" s="56" t="e">
        <f>IF(C112&lt;1,"",IF(C112&gt;=2,"",IF(Dati!J144="","",(Dati!J144)/C112*100)))</f>
        <v>#VALUE!</v>
      </c>
      <c r="J112" s="56" t="e">
        <f>IF(C112&lt;1,"",IF(C112&gt;=2,"",IF(Dati!K144="","",(Dati!K144)/C112*100)))</f>
        <v>#VALUE!</v>
      </c>
      <c r="K112" s="56" t="e">
        <f>IF(C112&lt;1,"",IF(C112&gt;=2,"",IF(Dati!L144="","",(Dati!L144)/C112*100)))</f>
        <v>#VALUE!</v>
      </c>
      <c r="L112" s="56" t="e">
        <f>IF(C112&lt;1,"",IF(C112&gt;=2,"",IF(Dati!M144="","",(Dati!M144)/C112*100)))</f>
        <v>#VALUE!</v>
      </c>
      <c r="M112" s="56" t="e">
        <f>IF(C112&lt;1,"",IF(C112&gt;=2,"",IF(Dati!N144="","",(Dati!N144)/C112*100)))</f>
        <v>#VALUE!</v>
      </c>
    </row>
    <row r="113" spans="1:20" x14ac:dyDescent="0.25">
      <c r="A113" s="48">
        <f>Dati!A145</f>
        <v>4</v>
      </c>
      <c r="B113" s="48">
        <f>Dati!B145</f>
        <v>2003</v>
      </c>
      <c r="C113" s="54" t="e">
        <f>IF(Dati!C145="","",LOG(Dati!C145))</f>
        <v>#VALUE!</v>
      </c>
      <c r="D113" s="55" t="str">
        <f>IF(Dati!J145&lt;1,"",IF(Dati!J145&gt;=2,"",Dati!J145))</f>
        <v/>
      </c>
      <c r="E113" s="55" t="str">
        <f>IF(Dati!K145&lt;1,"",IF(Dati!K145&gt;=2,"",Dati!K145))</f>
        <v/>
      </c>
      <c r="F113" s="55" t="e">
        <f>IF(Dati!L145&lt;1,"",IF(Dati!L145&gt;=2,"",Dati!L145))</f>
        <v>#VALUE!</v>
      </c>
      <c r="G113" s="55" t="e">
        <f>IF(Dati!M145&lt;1,"",IF(Dati!M145&gt;=2,"",Dati!M145))</f>
        <v>#VALUE!</v>
      </c>
      <c r="H113" s="55" t="str">
        <f>IF(Dati!N145&lt;1,"",IF(Dati!N145&gt;=2,"",Dati!N145))</f>
        <v/>
      </c>
      <c r="I113" s="56" t="e">
        <f>IF(C113&lt;1,"",IF(C113&gt;=2,"",IF(Dati!J145="","",(Dati!J145)/C113*100)))</f>
        <v>#VALUE!</v>
      </c>
      <c r="J113" s="56" t="e">
        <f>IF(C113&lt;1,"",IF(C113&gt;=2,"",IF(Dati!K145="","",(Dati!K145)/C113*100)))</f>
        <v>#VALUE!</v>
      </c>
      <c r="K113" s="56" t="e">
        <f>IF(C113&lt;1,"",IF(C113&gt;=2,"",IF(Dati!L145="","",(Dati!L145)/C113*100)))</f>
        <v>#VALUE!</v>
      </c>
      <c r="L113" s="56" t="e">
        <f>IF(C113&lt;1,"",IF(C113&gt;=2,"",IF(Dati!M145="","",(Dati!M145)/C113*100)))</f>
        <v>#VALUE!</v>
      </c>
      <c r="M113" s="56" t="e">
        <f>IF(C113&lt;1,"",IF(C113&gt;=2,"",IF(Dati!N145="","",(Dati!N145)/C113*100)))</f>
        <v>#VALUE!</v>
      </c>
    </row>
    <row r="114" spans="1:20" x14ac:dyDescent="0.25">
      <c r="A114" s="48">
        <f>Dati!A146</f>
        <v>5</v>
      </c>
      <c r="B114" s="48">
        <f>Dati!B146</f>
        <v>2003</v>
      </c>
      <c r="C114" s="54">
        <f>IF(Dati!C146="","",LOG(Dati!C146))</f>
        <v>3.1760912590556813</v>
      </c>
      <c r="D114" s="55" t="str">
        <f>IF(Dati!J146&lt;1,"",IF(Dati!J146&gt;=2,"",Dati!J146))</f>
        <v/>
      </c>
      <c r="E114" s="55" t="str">
        <f>IF(Dati!K146&lt;1,"",IF(Dati!K146&gt;=2,"",Dati!K146))</f>
        <v/>
      </c>
      <c r="F114" s="55" t="str">
        <f>IF(Dati!L146&lt;1,"",IF(Dati!L146&gt;=2,"",Dati!L146))</f>
        <v/>
      </c>
      <c r="G114" s="55" t="str">
        <f>IF(Dati!M146&lt;1,"",IF(Dati!M146&gt;=2,"",Dati!M146))</f>
        <v/>
      </c>
      <c r="H114" s="55" t="str">
        <f>IF(Dati!N146&lt;1,"",IF(Dati!N146&gt;=2,"",Dati!N146))</f>
        <v/>
      </c>
      <c r="I114" s="56" t="str">
        <f>IF(C114&lt;1,"",IF(C114&gt;=2,"",IF(Dati!J146="","",(Dati!J146)/C114*100)))</f>
        <v/>
      </c>
      <c r="J114" s="56" t="str">
        <f>IF(C114&lt;1,"",IF(C114&gt;=2,"",IF(Dati!K146="","",(Dati!K146)/C114*100)))</f>
        <v/>
      </c>
      <c r="K114" s="56" t="str">
        <f>IF(C114&lt;1,"",IF(C114&gt;=2,"",IF(Dati!L146="","",(Dati!L146)/C114*100)))</f>
        <v/>
      </c>
      <c r="L114" s="56" t="str">
        <f>IF(C114&lt;1,"",IF(C114&gt;=2,"",IF(Dati!M146="","",(Dati!M146)/C114*100)))</f>
        <v/>
      </c>
      <c r="M114" s="56" t="str">
        <f>IF(C114&lt;1,"",IF(C114&gt;=2,"",IF(Dati!N146="","",(Dati!N146)/C114*100)))</f>
        <v/>
      </c>
      <c r="T114" s="39">
        <f>IF(C114="","",1)</f>
        <v>1</v>
      </c>
    </row>
    <row r="115" spans="1:20" x14ac:dyDescent="0.25">
      <c r="A115" s="48">
        <f>Dati!A147</f>
        <v>6</v>
      </c>
      <c r="B115" s="48" t="str">
        <f>Dati!B147</f>
        <v/>
      </c>
      <c r="C115" s="54" t="str">
        <f>IF(Dati!C147="","",LOG(Dati!C147))</f>
        <v/>
      </c>
      <c r="D115" s="55" t="str">
        <f>IF(Dati!J147&lt;1,"",IF(Dati!J147&gt;=2,"",Dati!J147))</f>
        <v/>
      </c>
      <c r="E115" s="55" t="str">
        <f>IF(Dati!K147&lt;1,"",IF(Dati!K147&gt;=2,"",Dati!K147))</f>
        <v/>
      </c>
      <c r="F115" s="55" t="str">
        <f>IF(Dati!L147&lt;1,"",IF(Dati!L147&gt;=2,"",Dati!L147))</f>
        <v/>
      </c>
      <c r="G115" s="55" t="str">
        <f>IF(Dati!M147&lt;1,"",IF(Dati!M147&gt;=2,"",Dati!M147))</f>
        <v/>
      </c>
      <c r="H115" s="55" t="str">
        <f>IF(Dati!N147&lt;1,"",IF(Dati!N147&gt;=2,"",Dati!N147))</f>
        <v/>
      </c>
      <c r="I115" s="56" t="str">
        <f>IF(C115&lt;1,"",IF(C115&gt;=2,"",IF(Dati!J147="","",(Dati!J147)/C115*100)))</f>
        <v/>
      </c>
      <c r="J115" s="56" t="str">
        <f>IF(C115&lt;1,"",IF(C115&gt;=2,"",IF(Dati!K147="","",(Dati!K147)/C115*100)))</f>
        <v/>
      </c>
      <c r="K115" s="56" t="str">
        <f>IF(C115&lt;1,"",IF(C115&gt;=2,"",IF(Dati!L147="","",(Dati!L147)/C115*100)))</f>
        <v/>
      </c>
      <c r="L115" s="56" t="str">
        <f>IF(C115&lt;1,"",IF(C115&gt;=2,"",IF(Dati!M147="","",(Dati!M147)/C115*100)))</f>
        <v/>
      </c>
      <c r="M115" s="56" t="str">
        <f>IF(C115&lt;1,"",IF(C115&gt;=2,"",IF(Dati!N147="","",(Dati!N147)/C115*100)))</f>
        <v/>
      </c>
    </row>
    <row r="116" spans="1:20" x14ac:dyDescent="0.25">
      <c r="A116" s="48">
        <f>Dati!A148</f>
        <v>7</v>
      </c>
      <c r="B116" s="48">
        <f>Dati!B148</f>
        <v>2204</v>
      </c>
      <c r="C116" s="54">
        <f>IF(Dati!C148="","",LOG(Dati!C148))</f>
        <v>3.7037211599270199</v>
      </c>
      <c r="D116" s="55" t="str">
        <f>IF(Dati!J148&lt;1,"",IF(Dati!J148&gt;=2,"",Dati!J148))</f>
        <v/>
      </c>
      <c r="E116" s="55" t="str">
        <f>IF(Dati!K148&lt;1,"",IF(Dati!K148&gt;=2,"",Dati!K148))</f>
        <v/>
      </c>
      <c r="F116" s="55" t="str">
        <f>IF(Dati!L148&lt;1,"",IF(Dati!L148&gt;=2,"",Dati!L148))</f>
        <v/>
      </c>
      <c r="G116" s="55" t="str">
        <f>IF(Dati!M148&lt;1,"",IF(Dati!M148&gt;=2,"",Dati!M148))</f>
        <v/>
      </c>
      <c r="H116" s="55" t="str">
        <f>IF(Dati!N148&lt;1,"",IF(Dati!N148&gt;=2,"",Dati!N148))</f>
        <v/>
      </c>
      <c r="I116" s="56" t="str">
        <f>IF(C116&lt;1,"",IF(C116&gt;=2,"",IF(Dati!J148="","",(Dati!J148)/C116*100)))</f>
        <v/>
      </c>
      <c r="J116" s="56" t="str">
        <f>IF(C116&lt;1,"",IF(C116&gt;=2,"",IF(Dati!K148="","",(Dati!K148)/C116*100)))</f>
        <v/>
      </c>
      <c r="K116" s="56" t="str">
        <f>IF(C116&lt;1,"",IF(C116&gt;=2,"",IF(Dati!L148="","",(Dati!L148)/C116*100)))</f>
        <v/>
      </c>
      <c r="L116" s="56" t="str">
        <f>IF(C116&lt;1,"",IF(C116&gt;=2,"",IF(Dati!M148="","",(Dati!M148)/C116*100)))</f>
        <v/>
      </c>
      <c r="M116" s="56" t="str">
        <f>IF(C116&lt;1,"",IF(C116&gt;=2,"",IF(Dati!N148="","",(Dati!N148)/C116*100)))</f>
        <v/>
      </c>
    </row>
    <row r="117" spans="1:20" x14ac:dyDescent="0.25">
      <c r="A117" s="48">
        <f>Dati!A149</f>
        <v>8</v>
      </c>
      <c r="B117" s="48">
        <f>Dati!B149</f>
        <v>2005</v>
      </c>
      <c r="C117" s="54">
        <f>IF(Dati!C149="","",LOG(Dati!C149))</f>
        <v>3.0413926851582249</v>
      </c>
      <c r="D117" s="55" t="str">
        <f>IF(Dati!J149&lt;1,"",IF(Dati!J149&gt;=2,"",Dati!J149))</f>
        <v/>
      </c>
      <c r="E117" s="55" t="str">
        <f>IF(Dati!K149&lt;1,"",IF(Dati!K149&gt;=2,"",Dati!K149))</f>
        <v/>
      </c>
      <c r="F117" s="55" t="str">
        <f>IF(Dati!L149&lt;1,"",IF(Dati!L149&gt;=2,"",Dati!L149))</f>
        <v/>
      </c>
      <c r="G117" s="55" t="str">
        <f>IF(Dati!M149&lt;1,"",IF(Dati!M149&gt;=2,"",Dati!M149))</f>
        <v/>
      </c>
      <c r="H117" s="55" t="str">
        <f>IF(Dati!N149&lt;1,"",IF(Dati!N149&gt;=2,"",Dati!N149))</f>
        <v/>
      </c>
      <c r="I117" s="56" t="str">
        <f>IF(C117&lt;1,"",IF(C117&gt;=2,"",IF(Dati!J149="","",(Dati!J149)/C117*100)))</f>
        <v/>
      </c>
      <c r="J117" s="56" t="str">
        <f>IF(C117&lt;1,"",IF(C117&gt;=2,"",IF(Dati!K149="","",(Dati!K149)/C117*100)))</f>
        <v/>
      </c>
      <c r="K117" s="56" t="str">
        <f>IF(C117&lt;1,"",IF(C117&gt;=2,"",IF(Dati!L149="","",(Dati!L149)/C117*100)))</f>
        <v/>
      </c>
      <c r="L117" s="56" t="str">
        <f>IF(C117&lt;1,"",IF(C117&gt;=2,"",IF(Dati!M149="","",(Dati!M149)/C117*100)))</f>
        <v/>
      </c>
      <c r="M117" s="56" t="str">
        <f>IF(C117&lt;1,"",IF(C117&gt;=2,"",IF(Dati!N149="","",(Dati!N149)/C117*100)))</f>
        <v/>
      </c>
    </row>
    <row r="118" spans="1:20" x14ac:dyDescent="0.25">
      <c r="A118" s="48">
        <f>Dati!A150</f>
        <v>9</v>
      </c>
      <c r="B118" s="48" t="str">
        <f>Dati!B150</f>
        <v/>
      </c>
      <c r="C118" s="54" t="str">
        <f>IF(Dati!C150="","",LOG(Dati!C150))</f>
        <v/>
      </c>
      <c r="D118" s="55" t="str">
        <f>IF(Dati!J150&lt;1,"",IF(Dati!J150&gt;=2,"",Dati!J150))</f>
        <v/>
      </c>
      <c r="E118" s="55" t="str">
        <f>IF(Dati!K150&lt;1,"",IF(Dati!K150&gt;=2,"",Dati!K150))</f>
        <v/>
      </c>
      <c r="F118" s="55" t="str">
        <f>IF(Dati!L150&lt;1,"",IF(Dati!L150&gt;=2,"",Dati!L150))</f>
        <v/>
      </c>
      <c r="G118" s="55" t="str">
        <f>IF(Dati!M150&lt;1,"",IF(Dati!M150&gt;=2,"",Dati!M150))</f>
        <v/>
      </c>
      <c r="H118" s="55" t="str">
        <f>IF(Dati!N150&lt;1,"",IF(Dati!N150&gt;=2,"",Dati!N150))</f>
        <v/>
      </c>
      <c r="I118" s="56" t="str">
        <f>IF(C118&lt;1,"",IF(C118&gt;=2,"",IF(Dati!J150="","",(Dati!J150)/C118*100)))</f>
        <v/>
      </c>
      <c r="J118" s="56" t="str">
        <f>IF(C118&lt;1,"",IF(C118&gt;=2,"",IF(Dati!K150="","",(Dati!K150)/C118*100)))</f>
        <v/>
      </c>
      <c r="K118" s="56" t="str">
        <f>IF(C118&lt;1,"",IF(C118&gt;=2,"",IF(Dati!L150="","",(Dati!L150)/C118*100)))</f>
        <v/>
      </c>
      <c r="L118" s="56" t="str">
        <f>IF(C118&lt;1,"",IF(C118&gt;=2,"",IF(Dati!M150="","",(Dati!M150)/C118*100)))</f>
        <v/>
      </c>
      <c r="M118" s="56" t="str">
        <f>IF(C118&lt;1,"",IF(C118&gt;=2,"",IF(Dati!N150="","",(Dati!N150)/C118*100)))</f>
        <v/>
      </c>
    </row>
    <row r="119" spans="1:20" x14ac:dyDescent="0.25">
      <c r="A119" s="48">
        <f>Dati!A151</f>
        <v>10</v>
      </c>
      <c r="B119" s="48">
        <f>Dati!B151</f>
        <v>2005</v>
      </c>
      <c r="C119" s="54">
        <f>IF(Dati!C151="","",LOG(Dati!C151))</f>
        <v>2.568201724066995</v>
      </c>
      <c r="D119" s="55" t="str">
        <f>IF(Dati!J151&lt;1,"",IF(Dati!J151&gt;=2,"",Dati!J151))</f>
        <v/>
      </c>
      <c r="E119" s="55" t="str">
        <f>IF(Dati!K151&lt;1,"",IF(Dati!K151&gt;=2,"",Dati!K151))</f>
        <v/>
      </c>
      <c r="F119" s="55" t="str">
        <f>IF(Dati!L151&lt;1,"",IF(Dati!L151&gt;=2,"",Dati!L151))</f>
        <v/>
      </c>
      <c r="G119" s="55" t="str">
        <f>IF(Dati!M151&lt;1,"",IF(Dati!M151&gt;=2,"",Dati!M151))</f>
        <v/>
      </c>
      <c r="H119" s="55" t="str">
        <f>IF(Dati!N151&lt;1,"",IF(Dati!N151&gt;=2,"",Dati!N151))</f>
        <v/>
      </c>
      <c r="I119" s="56" t="str">
        <f>IF(C119&lt;1,"",IF(C119&gt;=2,"",IF(Dati!J151="","",(Dati!J151)/C119*100)))</f>
        <v/>
      </c>
      <c r="J119" s="56" t="str">
        <f>IF(C119&lt;1,"",IF(C119&gt;=2,"",IF(Dati!K151="","",(Dati!K151)/C119*100)))</f>
        <v/>
      </c>
      <c r="K119" s="56" t="str">
        <f>IF(C119&lt;1,"",IF(C119&gt;=2,"",IF(Dati!L151="","",(Dati!L151)/C119*100)))</f>
        <v/>
      </c>
      <c r="L119" s="56" t="str">
        <f>IF(C119&lt;1,"",IF(C119&gt;=2,"",IF(Dati!M151="","",(Dati!M151)/C119*100)))</f>
        <v/>
      </c>
      <c r="M119" s="56" t="str">
        <f>IF(C119&lt;1,"",IF(C119&gt;=2,"",IF(Dati!N151="","",(Dati!N151)/C119*100)))</f>
        <v/>
      </c>
    </row>
    <row r="120" spans="1:20" x14ac:dyDescent="0.25">
      <c r="A120" s="48">
        <f>Dati!A152</f>
        <v>11</v>
      </c>
      <c r="B120" s="48" t="str">
        <f>Dati!B152</f>
        <v/>
      </c>
      <c r="C120" s="54" t="str">
        <f>IF(Dati!C152="","",LOG(Dati!C152))</f>
        <v/>
      </c>
      <c r="D120" s="55" t="str">
        <f>IF(Dati!J152&lt;1,"",IF(Dati!J152&gt;=2,"",Dati!J152))</f>
        <v/>
      </c>
      <c r="E120" s="55" t="str">
        <f>IF(Dati!K152&lt;1,"",IF(Dati!K152&gt;=2,"",Dati!K152))</f>
        <v/>
      </c>
      <c r="F120" s="55" t="str">
        <f>IF(Dati!L152&lt;1,"",IF(Dati!L152&gt;=2,"",Dati!L152))</f>
        <v/>
      </c>
      <c r="G120" s="55" t="str">
        <f>IF(Dati!M152&lt;1,"",IF(Dati!M152&gt;=2,"",Dati!M152))</f>
        <v/>
      </c>
      <c r="H120" s="55" t="str">
        <f>IF(Dati!N152&lt;1,"",IF(Dati!N152&gt;=2,"",Dati!N152))</f>
        <v/>
      </c>
      <c r="I120" s="56" t="str">
        <f>IF(C120&lt;1,"",IF(C120&gt;=2,"",IF(Dati!J152="","",(Dati!J152)/C120*100)))</f>
        <v/>
      </c>
      <c r="J120" s="56" t="str">
        <f>IF(C120&lt;1,"",IF(C120&gt;=2,"",IF(Dati!K152="","",(Dati!K152)/C120*100)))</f>
        <v/>
      </c>
      <c r="K120" s="56" t="str">
        <f>IF(C120&lt;1,"",IF(C120&gt;=2,"",IF(Dati!L152="","",(Dati!L152)/C120*100)))</f>
        <v/>
      </c>
      <c r="L120" s="56" t="str">
        <f>IF(C120&lt;1,"",IF(C120&gt;=2,"",IF(Dati!M152="","",(Dati!M152)/C120*100)))</f>
        <v/>
      </c>
      <c r="M120" s="56" t="str">
        <f>IF(C120&lt;1,"",IF(C120&gt;=2,"",IF(Dati!N152="","",(Dati!N152)/C120*100)))</f>
        <v/>
      </c>
    </row>
    <row r="121" spans="1:20" x14ac:dyDescent="0.25">
      <c r="A121" s="48">
        <f>Dati!A153</f>
        <v>12</v>
      </c>
      <c r="B121" s="48" t="str">
        <f>Dati!B153</f>
        <v/>
      </c>
      <c r="C121" s="54" t="str">
        <f>IF(Dati!C153="","",LOG(Dati!C153))</f>
        <v/>
      </c>
      <c r="D121" s="55" t="str">
        <f>IF(Dati!J153&lt;1,"",IF(Dati!J153&gt;=2,"",Dati!J153))</f>
        <v/>
      </c>
      <c r="E121" s="55" t="str">
        <f>IF(Dati!K153&lt;1,"",IF(Dati!K153&gt;=2,"",Dati!K153))</f>
        <v/>
      </c>
      <c r="F121" s="55" t="str">
        <f>IF(Dati!L153&lt;1,"",IF(Dati!L153&gt;=2,"",Dati!L153))</f>
        <v/>
      </c>
      <c r="G121" s="55" t="str">
        <f>IF(Dati!M153&lt;1,"",IF(Dati!M153&gt;=2,"",Dati!M153))</f>
        <v/>
      </c>
      <c r="H121" s="55" t="str">
        <f>IF(Dati!N153&lt;1,"",IF(Dati!N153&gt;=2,"",Dati!N153))</f>
        <v/>
      </c>
      <c r="I121" s="56" t="str">
        <f>IF(C121&lt;1,"",IF(C121&gt;=2,"",IF(Dati!J153="","",(Dati!J153)/C121*100)))</f>
        <v/>
      </c>
      <c r="J121" s="56" t="str">
        <f>IF(C121&lt;1,"",IF(C121&gt;=2,"",IF(Dati!K153="","",(Dati!K153)/C121*100)))</f>
        <v/>
      </c>
      <c r="K121" s="56" t="str">
        <f>IF(C121&lt;1,"",IF(C121&gt;=2,"",IF(Dati!L153="","",(Dati!L153)/C121*100)))</f>
        <v/>
      </c>
      <c r="L121" s="56" t="str">
        <f>IF(C121&lt;1,"",IF(C121&gt;=2,"",IF(Dati!M153="","",(Dati!M153)/C121*100)))</f>
        <v/>
      </c>
      <c r="M121" s="56" t="str">
        <f>IF(C121&lt;1,"",IF(C121&gt;=2,"",IF(Dati!N153="","",(Dati!N153)/C121*100)))</f>
        <v/>
      </c>
    </row>
    <row r="122" spans="1:20" x14ac:dyDescent="0.25">
      <c r="A122" s="48">
        <f>Dati!A154</f>
        <v>13</v>
      </c>
      <c r="B122" s="48">
        <f>Dati!B154</f>
        <v>2006</v>
      </c>
      <c r="C122" s="54">
        <f>IF(Dati!C154="","",LOG(Dati!C154))</f>
        <v>3.3521825181113627</v>
      </c>
      <c r="D122" s="55" t="str">
        <f>IF(Dati!J154&lt;1,"",IF(Dati!J154&gt;=2,"",Dati!J154))</f>
        <v/>
      </c>
      <c r="E122" s="55" t="str">
        <f>IF(Dati!K154&lt;1,"",IF(Dati!K154&gt;=2,"",Dati!K154))</f>
        <v/>
      </c>
      <c r="F122" s="55" t="str">
        <f>IF(Dati!L154&lt;1,"",IF(Dati!L154&gt;=2,"",Dati!L154))</f>
        <v/>
      </c>
      <c r="G122" s="55" t="str">
        <f>IF(Dati!M154&lt;1,"",IF(Dati!M154&gt;=2,"",Dati!M154))</f>
        <v/>
      </c>
      <c r="H122" s="55" t="str">
        <f>IF(Dati!N154&lt;1,"",IF(Dati!N154&gt;=2,"",Dati!N154))</f>
        <v/>
      </c>
      <c r="I122" s="56" t="str">
        <f>IF(C122&lt;1,"",IF(C122&gt;=2,"",IF(Dati!J154="","",(Dati!J154)/C122*100)))</f>
        <v/>
      </c>
      <c r="J122" s="56" t="str">
        <f>IF(C122&lt;1,"",IF(C122&gt;=2,"",IF(Dati!K154="","",(Dati!K154)/C122*100)))</f>
        <v/>
      </c>
      <c r="K122" s="56" t="str">
        <f>IF(C122&lt;1,"",IF(C122&gt;=2,"",IF(Dati!L154="","",(Dati!L154)/C122*100)))</f>
        <v/>
      </c>
      <c r="L122" s="56" t="str">
        <f>IF(C122&lt;1,"",IF(C122&gt;=2,"",IF(Dati!M154="","",(Dati!M154)/C122*100)))</f>
        <v/>
      </c>
      <c r="M122" s="56" t="str">
        <f>IF(C122&lt;1,"",IF(C122&gt;=2,"",IF(Dati!N154="","",(Dati!N154)/C122*100)))</f>
        <v/>
      </c>
    </row>
    <row r="123" spans="1:20" x14ac:dyDescent="0.25">
      <c r="A123" s="48">
        <f>Dati!A155</f>
        <v>14</v>
      </c>
      <c r="B123" s="48">
        <f>Dati!B155</f>
        <v>2007</v>
      </c>
      <c r="C123" s="54">
        <f>IF(Dati!C155="","",LOG(Dati!C155))</f>
        <v>3.8543060418010806</v>
      </c>
      <c r="D123" s="55" t="str">
        <f>IF(Dati!J155&lt;1,"",IF(Dati!J155&gt;=2,"",Dati!J155))</f>
        <v/>
      </c>
      <c r="E123" s="55" t="str">
        <f>IF(Dati!K155&lt;1,"",IF(Dati!K155&gt;=2,"",Dati!K155))</f>
        <v/>
      </c>
      <c r="F123" s="55" t="str">
        <f>IF(Dati!L155&lt;1,"",IF(Dati!L155&gt;=2,"",Dati!L155))</f>
        <v/>
      </c>
      <c r="G123" s="55" t="str">
        <f>IF(Dati!M155&lt;1,"",IF(Dati!M155&gt;=2,"",Dati!M155))</f>
        <v/>
      </c>
      <c r="H123" s="55" t="str">
        <f>IF(Dati!N155&lt;1,"",IF(Dati!N155&gt;=2,"",Dati!N155))</f>
        <v/>
      </c>
      <c r="I123" s="56" t="str">
        <f>IF(C123&lt;1,"",IF(C123&gt;=2,"",IF(Dati!J155="","",(Dati!J155)/C123*100)))</f>
        <v/>
      </c>
      <c r="J123" s="56" t="str">
        <f>IF(C123&lt;1,"",IF(C123&gt;=2,"",IF(Dati!K155="","",(Dati!K155)/C123*100)))</f>
        <v/>
      </c>
      <c r="K123" s="56" t="str">
        <f>IF(C123&lt;1,"",IF(C123&gt;=2,"",IF(Dati!L155="","",(Dati!L155)/C123*100)))</f>
        <v/>
      </c>
      <c r="L123" s="56" t="str">
        <f>IF(C123&lt;1,"",IF(C123&gt;=2,"",IF(Dati!M155="","",(Dati!M155)/C123*100)))</f>
        <v/>
      </c>
      <c r="M123" s="56" t="str">
        <f>IF(C123&lt;1,"",IF(C123&gt;=2,"",IF(Dati!N155="","",(Dati!N155)/C123*100)))</f>
        <v/>
      </c>
    </row>
    <row r="124" spans="1:20" x14ac:dyDescent="0.25">
      <c r="A124" s="48">
        <f>Dati!A156</f>
        <v>15</v>
      </c>
      <c r="B124" s="48" t="str">
        <f>Dati!B156</f>
        <v/>
      </c>
      <c r="C124" s="54" t="str">
        <f>IF(Dati!C156="","",LOG(Dati!C156))</f>
        <v/>
      </c>
      <c r="D124" s="55" t="str">
        <f>IF(Dati!J156&lt;1,"",IF(Dati!J156&gt;=2,"",Dati!J156))</f>
        <v/>
      </c>
      <c r="E124" s="55" t="str">
        <f>IF(Dati!K156&lt;1,"",IF(Dati!K156&gt;=2,"",Dati!K156))</f>
        <v/>
      </c>
      <c r="F124" s="55" t="str">
        <f>IF(Dati!L156&lt;1,"",IF(Dati!L156&gt;=2,"",Dati!L156))</f>
        <v/>
      </c>
      <c r="G124" s="55" t="str">
        <f>IF(Dati!M156&lt;1,"",IF(Dati!M156&gt;=2,"",Dati!M156))</f>
        <v/>
      </c>
      <c r="H124" s="55" t="str">
        <f>IF(Dati!N156&lt;1,"",IF(Dati!N156&gt;=2,"",Dati!N156))</f>
        <v/>
      </c>
      <c r="I124" s="56" t="str">
        <f>IF(C124&lt;1,"",IF(C124&gt;=2,"",IF(Dati!J156="","",(Dati!J156)/C124*100)))</f>
        <v/>
      </c>
      <c r="J124" s="56" t="str">
        <f>IF(C124&lt;1,"",IF(C124&gt;=2,"",IF(Dati!K156="","",(Dati!K156)/C124*100)))</f>
        <v/>
      </c>
      <c r="K124" s="56" t="str">
        <f>IF(C124&lt;1,"",IF(C124&gt;=2,"",IF(Dati!L156="","",(Dati!L156)/C124*100)))</f>
        <v/>
      </c>
      <c r="L124" s="56" t="str">
        <f>IF(C124&lt;1,"",IF(C124&gt;=2,"",IF(Dati!M156="","",(Dati!M156)/C124*100)))</f>
        <v/>
      </c>
      <c r="M124" s="56" t="str">
        <f>IF(C124&lt;1,"",IF(C124&gt;=2,"",IF(Dati!N156="","",(Dati!N156)/C124*100)))</f>
        <v/>
      </c>
    </row>
    <row r="125" spans="1:20" x14ac:dyDescent="0.25">
      <c r="A125" s="48">
        <f>Dati!A157</f>
        <v>16</v>
      </c>
      <c r="B125" s="48" t="str">
        <f>Dati!B157</f>
        <v/>
      </c>
      <c r="C125" s="54" t="str">
        <f>IF(Dati!C157="","",LOG(Dati!C157))</f>
        <v/>
      </c>
      <c r="D125" s="55" t="str">
        <f>IF(Dati!J157&lt;1,"",IF(Dati!J157&gt;=2,"",Dati!J157))</f>
        <v/>
      </c>
      <c r="E125" s="55" t="str">
        <f>IF(Dati!K157&lt;1,"",IF(Dati!K157&gt;=2,"",Dati!K157))</f>
        <v/>
      </c>
      <c r="F125" s="55" t="str">
        <f>IF(Dati!L157&lt;1,"",IF(Dati!L157&gt;=2,"",Dati!L157))</f>
        <v/>
      </c>
      <c r="G125" s="55" t="str">
        <f>IF(Dati!M157&lt;1,"",IF(Dati!M157&gt;=2,"",Dati!M157))</f>
        <v/>
      </c>
      <c r="H125" s="55" t="str">
        <f>IF(Dati!N157&lt;1,"",IF(Dati!N157&gt;=2,"",Dati!N157))</f>
        <v/>
      </c>
      <c r="I125" s="56" t="str">
        <f>IF(C125&lt;1,"",IF(C125&gt;=2,"",IF(Dati!J157="","",(Dati!J157)/C125*100)))</f>
        <v/>
      </c>
      <c r="J125" s="56" t="str">
        <f>IF(C125&lt;1,"",IF(C125&gt;=2,"",IF(Dati!K157="","",(Dati!K157)/C125*100)))</f>
        <v/>
      </c>
      <c r="K125" s="56" t="str">
        <f>IF(C125&lt;1,"",IF(C125&gt;=2,"",IF(Dati!L157="","",(Dati!L157)/C125*100)))</f>
        <v/>
      </c>
      <c r="L125" s="56" t="str">
        <f>IF(C125&lt;1,"",IF(C125&gt;=2,"",IF(Dati!M157="","",(Dati!M157)/C125*100)))</f>
        <v/>
      </c>
      <c r="M125" s="56" t="str">
        <f>IF(C125&lt;1,"",IF(C125&gt;=2,"",IF(Dati!N157="","",(Dati!N157)/C125*100)))</f>
        <v/>
      </c>
    </row>
    <row r="126" spans="1:20" x14ac:dyDescent="0.25">
      <c r="A126" s="48">
        <f>Dati!A158</f>
        <v>17</v>
      </c>
      <c r="B126" s="48" t="str">
        <f>Dati!B158</f>
        <v/>
      </c>
      <c r="C126" s="54" t="str">
        <f>IF(Dati!C158="","",LOG(Dati!C158))</f>
        <v/>
      </c>
      <c r="D126" s="55" t="str">
        <f>IF(Dati!J158&lt;1,"",IF(Dati!J158&gt;=2,"",Dati!J158))</f>
        <v/>
      </c>
      <c r="E126" s="55" t="str">
        <f>IF(Dati!K158&lt;1,"",IF(Dati!K158&gt;=2,"",Dati!K158))</f>
        <v/>
      </c>
      <c r="F126" s="55" t="str">
        <f>IF(Dati!L158&lt;1,"",IF(Dati!L158&gt;=2,"",Dati!L158))</f>
        <v/>
      </c>
      <c r="G126" s="55" t="str">
        <f>IF(Dati!M158&lt;1,"",IF(Dati!M158&gt;=2,"",Dati!M158))</f>
        <v/>
      </c>
      <c r="H126" s="55" t="str">
        <f>IF(Dati!N158&lt;1,"",IF(Dati!N158&gt;=2,"",Dati!N158))</f>
        <v/>
      </c>
      <c r="I126" s="56" t="str">
        <f>IF(C126&lt;1,"",IF(C126&gt;=2,"",IF(Dati!J158="","",(Dati!J158)/C126*100)))</f>
        <v/>
      </c>
      <c r="J126" s="56" t="str">
        <f>IF(C126&lt;1,"",IF(C126&gt;=2,"",IF(Dati!K158="","",(Dati!K158)/C126*100)))</f>
        <v/>
      </c>
      <c r="K126" s="56" t="str">
        <f>IF(C126&lt;1,"",IF(C126&gt;=2,"",IF(Dati!L158="","",(Dati!L158)/C126*100)))</f>
        <v/>
      </c>
      <c r="L126" s="56" t="str">
        <f>IF(C126&lt;1,"",IF(C126&gt;=2,"",IF(Dati!M158="","",(Dati!M158)/C126*100)))</f>
        <v/>
      </c>
      <c r="M126" s="56" t="str">
        <f>IF(C126&lt;1,"",IF(C126&gt;=2,"",IF(Dati!N158="","",(Dati!N158)/C126*100)))</f>
        <v/>
      </c>
    </row>
    <row r="127" spans="1:20" ht="13.8" thickBot="1" x14ac:dyDescent="0.3">
      <c r="A127" s="48"/>
      <c r="B127" s="48"/>
      <c r="C127" s="67"/>
      <c r="D127" s="66"/>
      <c r="E127" s="66"/>
      <c r="F127" s="66"/>
      <c r="G127" s="66"/>
      <c r="H127" s="66"/>
      <c r="I127" s="52"/>
      <c r="J127" s="52"/>
      <c r="K127" s="52"/>
      <c r="L127" s="52"/>
      <c r="M127" s="52"/>
    </row>
    <row r="128" spans="1:20" ht="13.8" thickTop="1" x14ac:dyDescent="0.25">
      <c r="A128" s="68"/>
      <c r="B128" s="68"/>
      <c r="C128" s="69" t="s">
        <v>14</v>
      </c>
      <c r="D128" s="69"/>
      <c r="E128" s="70" t="str">
        <f>IF(COUNT(D110:H126)&lt;2,"",AVERAGE(D110:H126))</f>
        <v/>
      </c>
      <c r="F128" s="69"/>
      <c r="G128" s="69"/>
      <c r="H128" s="69"/>
      <c r="I128" s="71"/>
      <c r="J128" s="71" t="s">
        <v>7</v>
      </c>
      <c r="K128" s="71"/>
      <c r="L128" s="71"/>
      <c r="M128" s="71"/>
    </row>
    <row r="129" spans="1:20" x14ac:dyDescent="0.25">
      <c r="C129" s="73" t="s">
        <v>6</v>
      </c>
      <c r="E129" s="55" t="str">
        <f>IF(COUNT(D110:H126)&lt;2,"",STDEV(D110:H126))</f>
        <v/>
      </c>
      <c r="J129" s="73" t="s">
        <v>14</v>
      </c>
      <c r="K129" s="73"/>
      <c r="L129" s="55" t="str">
        <f>IF(COUNT(I110:M126)=0,"",AVERAGE(I110:M126))</f>
        <v/>
      </c>
    </row>
    <row r="130" spans="1:20" x14ac:dyDescent="0.25">
      <c r="C130" s="73" t="s">
        <v>23</v>
      </c>
      <c r="E130" s="55" t="str">
        <f>IF(COUNT(D110:H126)=0,"Immettere dati",IF(COUNT(D110:H126)&lt;2,"Immettere più dati",E129*2^0.5*(TINV(0.05,COUNT(D110:H126)-1))))</f>
        <v>Immettere dati</v>
      </c>
      <c r="F130" s="54" t="str">
        <f>IF(COUNT(D110:H126)=0,"",IF(COUNT(D110:H126)&lt;6,"Attenzione, dati insufficienti!",""))</f>
        <v/>
      </c>
      <c r="J130" s="73" t="s">
        <v>52</v>
      </c>
      <c r="K130" s="73"/>
      <c r="L130" s="55" t="str">
        <f>IF(COUNT(I110:M126)&lt;2,"",STDEV(I110:M126)*2)</f>
        <v/>
      </c>
    </row>
    <row r="131" spans="1:20" x14ac:dyDescent="0.25">
      <c r="C131" s="39" t="s">
        <v>9</v>
      </c>
      <c r="E131" s="55" t="str">
        <f>IF(COUNT(D110:H126)&lt;2,"",E130/(2^0.5))</f>
        <v/>
      </c>
      <c r="F131" s="74" t="str">
        <f>IF(COUNT(D110:H126)=0,"",IF(COUNT(D110:H126)&lt;6,"Attenzione, dati insufficienti!",""))</f>
        <v/>
      </c>
      <c r="L131" s="39" t="str">
        <f>IF(COUNT(I110:M126)&lt;2,"",DEVSQ(I110:M126))</f>
        <v/>
      </c>
    </row>
    <row r="132" spans="1:20" ht="13.8" thickBot="1" x14ac:dyDescent="0.3">
      <c r="C132" s="39" t="s">
        <v>10</v>
      </c>
      <c r="E132" s="55" t="str">
        <f>IF(COUNT(D110:H126)&lt;2,"",E130/2)</f>
        <v/>
      </c>
      <c r="F132" s="74" t="str">
        <f>IF(COUNT(D110:H126)=0,"",IF(COUNT(D110:H126)&lt;6,"Attenzione, dati insufficienti!",""))</f>
        <v/>
      </c>
      <c r="L132" s="39" t="str">
        <f>IF(COUNT(I110:M126)&lt;2,"",VAR(I110:M126))</f>
        <v/>
      </c>
    </row>
    <row r="133" spans="1:20" ht="13.8" thickTop="1" x14ac:dyDescent="0.25">
      <c r="A133" s="71"/>
      <c r="B133" s="71"/>
      <c r="C133" s="71"/>
      <c r="D133" s="71"/>
      <c r="E133" s="70"/>
      <c r="F133" s="71"/>
      <c r="G133" s="71"/>
      <c r="H133" s="71"/>
      <c r="I133" s="71"/>
      <c r="J133" s="71"/>
      <c r="K133" s="71"/>
      <c r="L133" s="71"/>
      <c r="M133" s="71"/>
    </row>
    <row r="134" spans="1:20" x14ac:dyDescent="0.25">
      <c r="A134" s="39" t="s">
        <v>21</v>
      </c>
      <c r="D134" s="45"/>
      <c r="E134" s="44"/>
      <c r="F134" s="44"/>
      <c r="G134" s="52"/>
      <c r="H134" s="52"/>
    </row>
    <row r="135" spans="1:20" ht="36" x14ac:dyDescent="0.25">
      <c r="A135" s="48" t="str">
        <f>Dati!A173</f>
        <v>N.</v>
      </c>
      <c r="B135" s="48" t="str">
        <f>Dati!B173</f>
        <v>Anno</v>
      </c>
      <c r="C135" s="48" t="str">
        <f>Dati!C173</f>
        <v>Valore assegnato</v>
      </c>
      <c r="D135" s="48">
        <f>Dati!J173</f>
        <v>1</v>
      </c>
      <c r="E135" s="48">
        <f>Dati!K173</f>
        <v>2</v>
      </c>
      <c r="F135" s="48">
        <f>Dati!L173</f>
        <v>3</v>
      </c>
      <c r="G135" s="48">
        <f>Dati!M173</f>
        <v>4</v>
      </c>
      <c r="H135" s="48">
        <f>Dati!N173</f>
        <v>5</v>
      </c>
      <c r="I135" s="1016" t="s">
        <v>13</v>
      </c>
      <c r="J135" s="1016"/>
      <c r="K135" s="1016"/>
      <c r="L135" s="1016"/>
      <c r="M135" s="1016"/>
    </row>
    <row r="136" spans="1:20" x14ac:dyDescent="0.25">
      <c r="A136" s="48">
        <f>Dati!A174</f>
        <v>1</v>
      </c>
      <c r="B136" s="48">
        <f>Dati!B174</f>
        <v>2002</v>
      </c>
      <c r="C136" s="54">
        <f>IF(Dati!C174="","",LOG(Dati!C174))</f>
        <v>4.0413926851582254</v>
      </c>
      <c r="D136" s="55" t="str">
        <f>IF(Dati!J174&lt;1,"",IF(Dati!J174&gt;=2,"",Dati!J174))</f>
        <v/>
      </c>
      <c r="E136" s="55" t="str">
        <f>IF(Dati!K174&lt;1,"",IF(Dati!K174&gt;=2,"",Dati!K174))</f>
        <v/>
      </c>
      <c r="F136" s="55" t="str">
        <f>IF(Dati!L174&lt;1,"",IF(Dati!L174&gt;=2,"",Dati!L174))</f>
        <v/>
      </c>
      <c r="G136" s="55" t="str">
        <f>IF(Dati!M174&lt;1,"",IF(Dati!M174&gt;=2,"",Dati!M174))</f>
        <v/>
      </c>
      <c r="H136" s="55" t="str">
        <f>IF(Dati!N174&lt;1,"",IF(Dati!N174&gt;=2,"",Dati!N174))</f>
        <v/>
      </c>
      <c r="I136" s="56" t="str">
        <f>IF(C136&lt;1,"",IF(C136&gt;=2,"",IF(Dati!J174="","",(Dati!J174)/C136*100)))</f>
        <v/>
      </c>
      <c r="J136" s="56" t="str">
        <f>IF(C136&lt;1,"",IF(C136&gt;=2,"",IF(Dati!K174="","",(Dati!K174)/C136*100)))</f>
        <v/>
      </c>
      <c r="K136" s="56" t="str">
        <f>IF(C136&lt;1,"",IF(C136&gt;=2,"",IF(Dati!L174="","",(Dati!L174)/C136*100)))</f>
        <v/>
      </c>
      <c r="L136" s="56" t="str">
        <f>IF(C136&lt;1,"",IF(C136&gt;=2,"",IF(Dati!M174="","",(Dati!M174)/C136*100)))</f>
        <v/>
      </c>
      <c r="M136" s="56" t="str">
        <f>IF(C136&lt;1,"",IF(C136&gt;=2,"",IF(Dati!N174="","",(Dati!N174)/C136*100)))</f>
        <v/>
      </c>
      <c r="T136" s="39">
        <f>IF(C136="","",1)</f>
        <v>1</v>
      </c>
    </row>
    <row r="137" spans="1:20" x14ac:dyDescent="0.25">
      <c r="A137" s="48">
        <f>Dati!A175</f>
        <v>2</v>
      </c>
      <c r="B137" s="48">
        <f>Dati!B175</f>
        <v>2002</v>
      </c>
      <c r="C137" s="54">
        <f>IF(Dati!C175="","",LOG(Dati!C175))</f>
        <v>4.4232458739368079</v>
      </c>
      <c r="D137" s="55" t="str">
        <f>IF(Dati!J175&lt;1,"",IF(Dati!J175&gt;=2,"",Dati!J175))</f>
        <v/>
      </c>
      <c r="E137" s="55" t="str">
        <f>IF(Dati!K175&lt;1,"",IF(Dati!K175&gt;=2,"",Dati!K175))</f>
        <v/>
      </c>
      <c r="F137" s="55" t="str">
        <f>IF(Dati!L175&lt;1,"",IF(Dati!L175&gt;=2,"",Dati!L175))</f>
        <v/>
      </c>
      <c r="G137" s="55" t="str">
        <f>IF(Dati!M175&lt;1,"",IF(Dati!M175&gt;=2,"",Dati!M175))</f>
        <v/>
      </c>
      <c r="H137" s="55" t="str">
        <f>IF(Dati!N175&lt;1,"",IF(Dati!N175&gt;=2,"",Dati!N175))</f>
        <v/>
      </c>
      <c r="I137" s="56" t="str">
        <f>IF(C137&lt;1,"",IF(C137&gt;=2,"",IF(Dati!J175="","",(Dati!J175)/C137*100)))</f>
        <v/>
      </c>
      <c r="J137" s="56" t="str">
        <f>IF(C137&lt;1,"",IF(C137&gt;=2,"",IF(Dati!K175="","",(Dati!K175)/C137*100)))</f>
        <v/>
      </c>
      <c r="K137" s="56" t="str">
        <f>IF(C137&lt;1,"",IF(C137&gt;=2,"",IF(Dati!L175="","",(Dati!L175)/C137*100)))</f>
        <v/>
      </c>
      <c r="L137" s="56" t="str">
        <f>IF(C137&lt;1,"",IF(C137&gt;=2,"",IF(Dati!M175="","",(Dati!M175)/C137*100)))</f>
        <v/>
      </c>
      <c r="M137" s="56" t="str">
        <f>IF(C137&lt;1,"",IF(C137&gt;=2,"",IF(Dati!N175="","",(Dati!N175)/C137*100)))</f>
        <v/>
      </c>
    </row>
    <row r="138" spans="1:20" x14ac:dyDescent="0.25">
      <c r="A138" s="48">
        <f>Dati!A176</f>
        <v>3</v>
      </c>
      <c r="B138" s="48">
        <f>Dati!B176</f>
        <v>2003</v>
      </c>
      <c r="C138" s="54">
        <f>IF(Dati!C176="","",LOG(Dati!C176))</f>
        <v>3.6020599913279625</v>
      </c>
      <c r="D138" s="55" t="str">
        <f>IF(Dati!J176&lt;1,"",IF(Dati!J176&gt;=2,"",Dati!J176))</f>
        <v/>
      </c>
      <c r="E138" s="55" t="str">
        <f>IF(Dati!K176&lt;1,"",IF(Dati!K176&gt;=2,"",Dati!K176))</f>
        <v/>
      </c>
      <c r="F138" s="55" t="str">
        <f>IF(Dati!L176&lt;1,"",IF(Dati!L176&gt;=2,"",Dati!L176))</f>
        <v/>
      </c>
      <c r="G138" s="55" t="str">
        <f>IF(Dati!M176&lt;1,"",IF(Dati!M176&gt;=2,"",Dati!M176))</f>
        <v/>
      </c>
      <c r="H138" s="55" t="str">
        <f>IF(Dati!N176&lt;1,"",IF(Dati!N176&gt;=2,"",Dati!N176))</f>
        <v/>
      </c>
      <c r="I138" s="56" t="str">
        <f>IF(C138&lt;1,"",IF(C138&gt;=2,"",IF(Dati!J176="","",(Dati!J176)/C138*100)))</f>
        <v/>
      </c>
      <c r="J138" s="56" t="str">
        <f>IF(C138&lt;1,"",IF(C138&gt;=2,"",IF(Dati!K176="","",(Dati!K176)/C138*100)))</f>
        <v/>
      </c>
      <c r="K138" s="56" t="str">
        <f>IF(C138&lt;1,"",IF(C138&gt;=2,"",IF(Dati!L176="","",(Dati!L176)/C138*100)))</f>
        <v/>
      </c>
      <c r="L138" s="56" t="str">
        <f>IF(C138&lt;1,"",IF(C138&gt;=2,"",IF(Dati!M176="","",(Dati!M176)/C138*100)))</f>
        <v/>
      </c>
      <c r="M138" s="56" t="str">
        <f>IF(C138&lt;1,"",IF(C138&gt;=2,"",IF(Dati!N176="","",(Dati!N176)/C138*100)))</f>
        <v/>
      </c>
    </row>
    <row r="139" spans="1:20" x14ac:dyDescent="0.25">
      <c r="A139" s="48">
        <f>Dati!A177</f>
        <v>4</v>
      </c>
      <c r="B139" s="48">
        <f>Dati!B177</f>
        <v>2004</v>
      </c>
      <c r="C139" s="54" t="e">
        <f>IF(Dati!C177="","",LOG(Dati!C177))</f>
        <v>#VALUE!</v>
      </c>
      <c r="D139" s="55" t="e">
        <f>IF(Dati!J177&lt;1,"",IF(Dati!J177&gt;=2,"",Dati!J177))</f>
        <v>#VALUE!</v>
      </c>
      <c r="E139" s="55" t="str">
        <f>IF(Dati!K177&lt;1,"",IF(Dati!K177&gt;=2,"",Dati!K177))</f>
        <v/>
      </c>
      <c r="F139" s="55" t="str">
        <f>IF(Dati!L177&lt;1,"",IF(Dati!L177&gt;=2,"",Dati!L177))</f>
        <v/>
      </c>
      <c r="G139" s="55" t="e">
        <f>IF(Dati!M177&lt;1,"",IF(Dati!M177&gt;=2,"",Dati!M177))</f>
        <v>#VALUE!</v>
      </c>
      <c r="H139" s="55" t="str">
        <f>IF(Dati!N177&lt;1,"",IF(Dati!N177&gt;=2,"",Dati!N177))</f>
        <v/>
      </c>
      <c r="I139" s="56" t="e">
        <f>IF(C139&lt;1,"",IF(C139&gt;=2,"",IF(Dati!J177="","",(Dati!J177)/C139*100)))</f>
        <v>#VALUE!</v>
      </c>
      <c r="J139" s="56" t="e">
        <f>IF(C139&lt;1,"",IF(C139&gt;=2,"",IF(Dati!K177="","",(Dati!K177)/C139*100)))</f>
        <v>#VALUE!</v>
      </c>
      <c r="K139" s="56" t="e">
        <f>IF(C139&lt;1,"",IF(C139&gt;=2,"",IF(Dati!L177="","",(Dati!L177)/C139*100)))</f>
        <v>#VALUE!</v>
      </c>
      <c r="L139" s="56" t="e">
        <f>IF(C139&lt;1,"",IF(C139&gt;=2,"",IF(Dati!M177="","",(Dati!M177)/C139*100)))</f>
        <v>#VALUE!</v>
      </c>
      <c r="M139" s="56" t="e">
        <f>IF(C139&lt;1,"",IF(C139&gt;=2,"",IF(Dati!N177="","",(Dati!N177)/C139*100)))</f>
        <v>#VALUE!</v>
      </c>
    </row>
    <row r="140" spans="1:20" x14ac:dyDescent="0.25">
      <c r="A140" s="48">
        <f>Dati!A178</f>
        <v>5</v>
      </c>
      <c r="B140" s="48" t="str">
        <f>Dati!B178</f>
        <v/>
      </c>
      <c r="C140" s="54" t="str">
        <f>IF(Dati!C178="","",LOG(Dati!C178))</f>
        <v/>
      </c>
      <c r="D140" s="55" t="str">
        <f>IF(Dati!J178&lt;1,"",IF(Dati!J178&gt;=2,"",Dati!J178))</f>
        <v/>
      </c>
      <c r="E140" s="55" t="str">
        <f>IF(Dati!K178&lt;1,"",IF(Dati!K178&gt;=2,"",Dati!K178))</f>
        <v/>
      </c>
      <c r="F140" s="55" t="str">
        <f>IF(Dati!L178&lt;1,"",IF(Dati!L178&gt;=2,"",Dati!L178))</f>
        <v/>
      </c>
      <c r="G140" s="55" t="str">
        <f>IF(Dati!M178&lt;1,"",IF(Dati!M178&gt;=2,"",Dati!M178))</f>
        <v/>
      </c>
      <c r="H140" s="55" t="str">
        <f>IF(Dati!N178&lt;1,"",IF(Dati!N178&gt;=2,"",Dati!N178))</f>
        <v/>
      </c>
      <c r="I140" s="56" t="str">
        <f>IF(C140&lt;1,"",IF(C140&gt;=2,"",IF(Dati!J178="","",(Dati!J178)/C140*100)))</f>
        <v/>
      </c>
      <c r="J140" s="56" t="str">
        <f>IF(C140&lt;1,"",IF(C140&gt;=2,"",IF(Dati!K178="","",(Dati!K178)/C140*100)))</f>
        <v/>
      </c>
      <c r="K140" s="56" t="str">
        <f>IF(C140&lt;1,"",IF(C140&gt;=2,"",IF(Dati!L178="","",(Dati!L178)/C140*100)))</f>
        <v/>
      </c>
      <c r="L140" s="56" t="str">
        <f>IF(C140&lt;1,"",IF(C140&gt;=2,"",IF(Dati!M178="","",(Dati!M178)/C140*100)))</f>
        <v/>
      </c>
      <c r="M140" s="56" t="str">
        <f>IF(C140&lt;1,"",IF(C140&gt;=2,"",IF(Dati!N178="","",(Dati!N178)/C140*100)))</f>
        <v/>
      </c>
    </row>
    <row r="141" spans="1:20" x14ac:dyDescent="0.25">
      <c r="A141" s="48">
        <f>Dati!A179</f>
        <v>6</v>
      </c>
      <c r="B141" s="48" t="str">
        <f>Dati!B179</f>
        <v/>
      </c>
      <c r="C141" s="54" t="str">
        <f>IF(Dati!C179="","",LOG(Dati!C179))</f>
        <v/>
      </c>
      <c r="D141" s="55" t="str">
        <f>IF(Dati!J179&lt;1,"",IF(Dati!J179&gt;=2,"",Dati!J179))</f>
        <v/>
      </c>
      <c r="E141" s="55" t="str">
        <f>IF(Dati!K179&lt;1,"",IF(Dati!K179&gt;=2,"",Dati!K179))</f>
        <v/>
      </c>
      <c r="F141" s="55" t="str">
        <f>IF(Dati!L179&lt;1,"",IF(Dati!L179&gt;=2,"",Dati!L179))</f>
        <v/>
      </c>
      <c r="G141" s="55" t="str">
        <f>IF(Dati!M179&lt;1,"",IF(Dati!M179&gt;=2,"",Dati!M179))</f>
        <v/>
      </c>
      <c r="H141" s="55" t="str">
        <f>IF(Dati!N179&lt;1,"",IF(Dati!N179&gt;=2,"",Dati!N179))</f>
        <v/>
      </c>
      <c r="I141" s="56" t="str">
        <f>IF(C141&lt;1,"",IF(C141&gt;=2,"",IF(Dati!J179="","",(Dati!J179)/C141*100)))</f>
        <v/>
      </c>
      <c r="J141" s="56" t="str">
        <f>IF(C141&lt;1,"",IF(C141&gt;=2,"",IF(Dati!K179="","",(Dati!K179)/C141*100)))</f>
        <v/>
      </c>
      <c r="K141" s="56" t="str">
        <f>IF(C141&lt;1,"",IF(C141&gt;=2,"",IF(Dati!L179="","",(Dati!L179)/C141*100)))</f>
        <v/>
      </c>
      <c r="L141" s="56" t="str">
        <f>IF(C141&lt;1,"",IF(C141&gt;=2,"",IF(Dati!M179="","",(Dati!M179)/C141*100)))</f>
        <v/>
      </c>
      <c r="M141" s="56" t="str">
        <f>IF(C141&lt;1,"",IF(C141&gt;=2,"",IF(Dati!N179="","",(Dati!N179)/C141*100)))</f>
        <v/>
      </c>
    </row>
    <row r="142" spans="1:20" x14ac:dyDescent="0.25">
      <c r="A142" s="48">
        <f>Dati!A180</f>
        <v>7</v>
      </c>
      <c r="B142" s="48" t="str">
        <f>Dati!B180</f>
        <v/>
      </c>
      <c r="C142" s="54" t="str">
        <f>IF(Dati!C180="","",LOG(Dati!C180))</f>
        <v/>
      </c>
      <c r="D142" s="55" t="str">
        <f>IF(Dati!J180&lt;1,"",IF(Dati!J180&gt;=2,"",Dati!J180))</f>
        <v/>
      </c>
      <c r="E142" s="55" t="str">
        <f>IF(Dati!K180&lt;1,"",IF(Dati!K180&gt;=2,"",Dati!K180))</f>
        <v/>
      </c>
      <c r="F142" s="55" t="str">
        <f>IF(Dati!L180&lt;1,"",IF(Dati!L180&gt;=2,"",Dati!L180))</f>
        <v/>
      </c>
      <c r="G142" s="55" t="str">
        <f>IF(Dati!M180&lt;1,"",IF(Dati!M180&gt;=2,"",Dati!M180))</f>
        <v/>
      </c>
      <c r="H142" s="55" t="str">
        <f>IF(Dati!N180&lt;1,"",IF(Dati!N180&gt;=2,"",Dati!N180))</f>
        <v/>
      </c>
      <c r="I142" s="56" t="str">
        <f>IF(C142&lt;1,"",IF(C142&gt;=2,"",IF(Dati!J180="","",(Dati!J180)/C142*100)))</f>
        <v/>
      </c>
      <c r="J142" s="56" t="str">
        <f>IF(C142&lt;1,"",IF(C142&gt;=2,"",IF(Dati!K180="","",(Dati!K180)/C142*100)))</f>
        <v/>
      </c>
      <c r="K142" s="56" t="str">
        <f>IF(C142&lt;1,"",IF(C142&gt;=2,"",IF(Dati!L180="","",(Dati!L180)/C142*100)))</f>
        <v/>
      </c>
      <c r="L142" s="56" t="str">
        <f>IF(C142&lt;1,"",IF(C142&gt;=2,"",IF(Dati!M180="","",(Dati!M180)/C142*100)))</f>
        <v/>
      </c>
      <c r="M142" s="56" t="str">
        <f>IF(C142&lt;1,"",IF(C142&gt;=2,"",IF(Dati!N180="","",(Dati!N180)/C142*100)))</f>
        <v/>
      </c>
    </row>
    <row r="143" spans="1:20" x14ac:dyDescent="0.25">
      <c r="A143" s="48">
        <f>Dati!A181</f>
        <v>8</v>
      </c>
      <c r="B143" s="48" t="e">
        <f>Dati!B181</f>
        <v>#REF!</v>
      </c>
      <c r="C143" s="54" t="e">
        <f>IF(Dati!C181="","",LOG(Dati!C181))</f>
        <v>#REF!</v>
      </c>
      <c r="D143" s="55" t="e">
        <f>IF(Dati!J181&lt;1,"",IF(Dati!J181&gt;=2,"",Dati!J181))</f>
        <v>#REF!</v>
      </c>
      <c r="E143" s="55" t="e">
        <f>IF(Dati!K181&lt;1,"",IF(Dati!K181&gt;=2,"",Dati!K181))</f>
        <v>#REF!</v>
      </c>
      <c r="F143" s="55" t="e">
        <f>IF(Dati!L181&lt;1,"",IF(Dati!L181&gt;=2,"",Dati!L181))</f>
        <v>#REF!</v>
      </c>
      <c r="G143" s="55" t="e">
        <f>IF(Dati!M181&lt;1,"",IF(Dati!M181&gt;=2,"",Dati!M181))</f>
        <v>#REF!</v>
      </c>
      <c r="H143" s="55" t="e">
        <f>IF(Dati!N181&lt;1,"",IF(Dati!N181&gt;=2,"",Dati!N181))</f>
        <v>#REF!</v>
      </c>
      <c r="I143" s="56" t="e">
        <f>IF(C143&lt;1,"",IF(C143&gt;=2,"",IF(Dati!J181="","",(Dati!J181)/C143*100)))</f>
        <v>#REF!</v>
      </c>
      <c r="J143" s="56" t="e">
        <f>IF(C143&lt;1,"",IF(C143&gt;=2,"",IF(Dati!K181="","",(Dati!K181)/C143*100)))</f>
        <v>#REF!</v>
      </c>
      <c r="K143" s="56" t="e">
        <f>IF(C143&lt;1,"",IF(C143&gt;=2,"",IF(Dati!L181="","",(Dati!L181)/C143*100)))</f>
        <v>#REF!</v>
      </c>
      <c r="L143" s="56" t="e">
        <f>IF(C143&lt;1,"",IF(C143&gt;=2,"",IF(Dati!M181="","",(Dati!M181)/C143*100)))</f>
        <v>#REF!</v>
      </c>
      <c r="M143" s="56" t="e">
        <f>IF(C143&lt;1,"",IF(C143&gt;=2,"",IF(Dati!N181="","",(Dati!N181)/C143*100)))</f>
        <v>#REF!</v>
      </c>
    </row>
    <row r="144" spans="1:20" x14ac:dyDescent="0.25">
      <c r="A144" s="48">
        <f>Dati!A182</f>
        <v>9</v>
      </c>
      <c r="B144" s="48" t="e">
        <f>Dati!B182</f>
        <v>#REF!</v>
      </c>
      <c r="C144" s="54" t="e">
        <f>IF(Dati!C182="","",LOG(Dati!C182))</f>
        <v>#REF!</v>
      </c>
      <c r="D144" s="55" t="e">
        <f>IF(Dati!J182&lt;1,"",IF(Dati!J182&gt;=2,"",Dati!J182))</f>
        <v>#REF!</v>
      </c>
      <c r="E144" s="55" t="e">
        <f>IF(Dati!K182&lt;1,"",IF(Dati!K182&gt;=2,"",Dati!K182))</f>
        <v>#REF!</v>
      </c>
      <c r="F144" s="55" t="e">
        <f>IF(Dati!L182&lt;1,"",IF(Dati!L182&gt;=2,"",Dati!L182))</f>
        <v>#REF!</v>
      </c>
      <c r="G144" s="55" t="e">
        <f>IF(Dati!M182&lt;1,"",IF(Dati!M182&gt;=2,"",Dati!M182))</f>
        <v>#REF!</v>
      </c>
      <c r="H144" s="55" t="e">
        <f>IF(Dati!N182&lt;1,"",IF(Dati!N182&gt;=2,"",Dati!N182))</f>
        <v>#REF!</v>
      </c>
      <c r="I144" s="56" t="e">
        <f>IF(C144&lt;1,"",IF(C144&gt;=2,"",IF(Dati!J182="","",(Dati!J182)/C144*100)))</f>
        <v>#REF!</v>
      </c>
      <c r="J144" s="56" t="e">
        <f>IF(C144&lt;1,"",IF(C144&gt;=2,"",IF(Dati!K182="","",(Dati!K182)/C144*100)))</f>
        <v>#REF!</v>
      </c>
      <c r="K144" s="56" t="e">
        <f>IF(C144&lt;1,"",IF(C144&gt;=2,"",IF(Dati!L182="","",(Dati!L182)/C144*100)))</f>
        <v>#REF!</v>
      </c>
      <c r="L144" s="56" t="e">
        <f>IF(C144&lt;1,"",IF(C144&gt;=2,"",IF(Dati!M182="","",(Dati!M182)/C144*100)))</f>
        <v>#REF!</v>
      </c>
      <c r="M144" s="56" t="e">
        <f>IF(C144&lt;1,"",IF(C144&gt;=2,"",IF(Dati!N182="","",(Dati!N182)/C144*100)))</f>
        <v>#REF!</v>
      </c>
    </row>
    <row r="145" spans="1:20" x14ac:dyDescent="0.25">
      <c r="A145" s="48">
        <f>Dati!A183</f>
        <v>10</v>
      </c>
      <c r="B145" s="48" t="e">
        <f>Dati!B183</f>
        <v>#REF!</v>
      </c>
      <c r="C145" s="54" t="e">
        <f>IF(Dati!C183="","",LOG(Dati!C183))</f>
        <v>#REF!</v>
      </c>
      <c r="D145" s="55" t="e">
        <f>IF(Dati!J183&lt;1,"",IF(Dati!J183&gt;=2,"",Dati!J183))</f>
        <v>#REF!</v>
      </c>
      <c r="E145" s="55" t="e">
        <f>IF(Dati!K183&lt;1,"",IF(Dati!K183&gt;=2,"",Dati!K183))</f>
        <v>#REF!</v>
      </c>
      <c r="F145" s="55" t="e">
        <f>IF(Dati!L183&lt;1,"",IF(Dati!L183&gt;=2,"",Dati!L183))</f>
        <v>#REF!</v>
      </c>
      <c r="G145" s="55" t="e">
        <f>IF(Dati!M183&lt;1,"",IF(Dati!M183&gt;=2,"",Dati!M183))</f>
        <v>#REF!</v>
      </c>
      <c r="H145" s="55" t="e">
        <f>IF(Dati!N183&lt;1,"",IF(Dati!N183&gt;=2,"",Dati!N183))</f>
        <v>#REF!</v>
      </c>
      <c r="I145" s="56" t="e">
        <f>IF(C145&lt;1,"",IF(C145&gt;=2,"",IF(Dati!J183="","",(Dati!J183)/C145*100)))</f>
        <v>#REF!</v>
      </c>
      <c r="J145" s="56" t="e">
        <f>IF(C145&lt;1,"",IF(C145&gt;=2,"",IF(Dati!K183="","",(Dati!K183)/C145*100)))</f>
        <v>#REF!</v>
      </c>
      <c r="K145" s="56" t="e">
        <f>IF(C145&lt;1,"",IF(C145&gt;=2,"",IF(Dati!L183="","",(Dati!L183)/C145*100)))</f>
        <v>#REF!</v>
      </c>
      <c r="L145" s="56" t="e">
        <f>IF(C145&lt;1,"",IF(C145&gt;=2,"",IF(Dati!M183="","",(Dati!M183)/C145*100)))</f>
        <v>#REF!</v>
      </c>
      <c r="M145" s="56" t="e">
        <f>IF(C145&lt;1,"",IF(C145&gt;=2,"",IF(Dati!N183="","",(Dati!N183)/C145*100)))</f>
        <v>#REF!</v>
      </c>
    </row>
    <row r="146" spans="1:20" x14ac:dyDescent="0.25">
      <c r="A146" s="48">
        <f>Dati!A184</f>
        <v>11</v>
      </c>
      <c r="B146" s="48" t="e">
        <f>Dati!B184</f>
        <v>#REF!</v>
      </c>
      <c r="C146" s="54" t="e">
        <f>IF(Dati!C184="","",LOG(Dati!C184))</f>
        <v>#REF!</v>
      </c>
      <c r="D146" s="55" t="e">
        <f>IF(Dati!J184&lt;1,"",IF(Dati!J184&gt;=2,"",Dati!J184))</f>
        <v>#REF!</v>
      </c>
      <c r="E146" s="55" t="e">
        <f>IF(Dati!K184&lt;1,"",IF(Dati!K184&gt;=2,"",Dati!K184))</f>
        <v>#REF!</v>
      </c>
      <c r="F146" s="55" t="e">
        <f>IF(Dati!L184&lt;1,"",IF(Dati!L184&gt;=2,"",Dati!L184))</f>
        <v>#REF!</v>
      </c>
      <c r="G146" s="55" t="e">
        <f>IF(Dati!M184&lt;1,"",IF(Dati!M184&gt;=2,"",Dati!M184))</f>
        <v>#REF!</v>
      </c>
      <c r="H146" s="55" t="e">
        <f>IF(Dati!N184&lt;1,"",IF(Dati!N184&gt;=2,"",Dati!N184))</f>
        <v>#REF!</v>
      </c>
      <c r="I146" s="56" t="e">
        <f>IF(C146&lt;1,"",IF(C146&gt;=2,"",IF(Dati!J184="","",(Dati!J184)/C146*100)))</f>
        <v>#REF!</v>
      </c>
      <c r="J146" s="56" t="e">
        <f>IF(C146&lt;1,"",IF(C146&gt;=2,"",IF(Dati!K184="","",(Dati!K184)/C146*100)))</f>
        <v>#REF!</v>
      </c>
      <c r="K146" s="56" t="e">
        <f>IF(C146&lt;1,"",IF(C146&gt;=2,"",IF(Dati!L184="","",(Dati!L184)/C146*100)))</f>
        <v>#REF!</v>
      </c>
      <c r="L146" s="56" t="e">
        <f>IF(C146&lt;1,"",IF(C146&gt;=2,"",IF(Dati!M184="","",(Dati!M184)/C146*100)))</f>
        <v>#REF!</v>
      </c>
      <c r="M146" s="56" t="e">
        <f>IF(C146&lt;1,"",IF(C146&gt;=2,"",IF(Dati!N184="","",(Dati!N184)/C146*100)))</f>
        <v>#REF!</v>
      </c>
    </row>
    <row r="147" spans="1:20" x14ac:dyDescent="0.25">
      <c r="A147" s="48">
        <f>Dati!A185</f>
        <v>12</v>
      </c>
      <c r="B147" s="48" t="e">
        <f>Dati!B185</f>
        <v>#REF!</v>
      </c>
      <c r="C147" s="54" t="e">
        <f>IF(Dati!C185="","",LOG(Dati!C185))</f>
        <v>#REF!</v>
      </c>
      <c r="D147" s="55" t="e">
        <f>IF(Dati!J185&lt;1,"",IF(Dati!J185&gt;=2,"",Dati!J185))</f>
        <v>#REF!</v>
      </c>
      <c r="E147" s="55" t="e">
        <f>IF(Dati!K185&lt;1,"",IF(Dati!K185&gt;=2,"",Dati!K185))</f>
        <v>#REF!</v>
      </c>
      <c r="F147" s="55" t="e">
        <f>IF(Dati!L185&lt;1,"",IF(Dati!L185&gt;=2,"",Dati!L185))</f>
        <v>#REF!</v>
      </c>
      <c r="G147" s="55" t="e">
        <f>IF(Dati!M185&lt;1,"",IF(Dati!M185&gt;=2,"",Dati!M185))</f>
        <v>#REF!</v>
      </c>
      <c r="H147" s="55" t="e">
        <f>IF(Dati!N185&lt;1,"",IF(Dati!N185&gt;=2,"",Dati!N185))</f>
        <v>#REF!</v>
      </c>
      <c r="I147" s="56" t="e">
        <f>IF(C147&lt;1,"",IF(C147&gt;=2,"",IF(Dati!J185="","",(Dati!J185)/C147*100)))</f>
        <v>#REF!</v>
      </c>
      <c r="J147" s="56" t="e">
        <f>IF(C147&lt;1,"",IF(C147&gt;=2,"",IF(Dati!K185="","",(Dati!K185)/C147*100)))</f>
        <v>#REF!</v>
      </c>
      <c r="K147" s="56" t="e">
        <f>IF(C147&lt;1,"",IF(C147&gt;=2,"",IF(Dati!L185="","",(Dati!L185)/C147*100)))</f>
        <v>#REF!</v>
      </c>
      <c r="L147" s="56" t="e">
        <f>IF(C147&lt;1,"",IF(C147&gt;=2,"",IF(Dati!M185="","",(Dati!M185)/C147*100)))</f>
        <v>#REF!</v>
      </c>
      <c r="M147" s="56" t="e">
        <f>IF(C147&lt;1,"",IF(C147&gt;=2,"",IF(Dati!N185="","",(Dati!N185)/C147*100)))</f>
        <v>#REF!</v>
      </c>
    </row>
    <row r="148" spans="1:20" x14ac:dyDescent="0.25">
      <c r="A148" s="48">
        <f>Dati!A186</f>
        <v>13</v>
      </c>
      <c r="B148" s="48" t="e">
        <f>Dati!B186</f>
        <v>#REF!</v>
      </c>
      <c r="C148" s="54" t="e">
        <f>IF(Dati!C186="","",LOG(Dati!C186))</f>
        <v>#REF!</v>
      </c>
      <c r="D148" s="55" t="e">
        <f>IF(Dati!J186&lt;1,"",IF(Dati!J186&gt;=2,"",Dati!J186))</f>
        <v>#REF!</v>
      </c>
      <c r="E148" s="55" t="e">
        <f>IF(Dati!K186&lt;1,"",IF(Dati!K186&gt;=2,"",Dati!K186))</f>
        <v>#REF!</v>
      </c>
      <c r="F148" s="55" t="e">
        <f>IF(Dati!L186&lt;1,"",IF(Dati!L186&gt;=2,"",Dati!L186))</f>
        <v>#REF!</v>
      </c>
      <c r="G148" s="55" t="e">
        <f>IF(Dati!M186&lt;1,"",IF(Dati!M186&gt;=2,"",Dati!M186))</f>
        <v>#REF!</v>
      </c>
      <c r="H148" s="55" t="e">
        <f>IF(Dati!N186&lt;1,"",IF(Dati!N186&gt;=2,"",Dati!N186))</f>
        <v>#REF!</v>
      </c>
      <c r="I148" s="56" t="e">
        <f>IF(C148&lt;1,"",IF(C148&gt;=2,"",IF(Dati!J186="","",(Dati!J186)/C148*100)))</f>
        <v>#REF!</v>
      </c>
      <c r="J148" s="56" t="e">
        <f>IF(C148&lt;1,"",IF(C148&gt;=2,"",IF(Dati!K186="","",(Dati!K186)/C148*100)))</f>
        <v>#REF!</v>
      </c>
      <c r="K148" s="56" t="e">
        <f>IF(C148&lt;1,"",IF(C148&gt;=2,"",IF(Dati!L186="","",(Dati!L186)/C148*100)))</f>
        <v>#REF!</v>
      </c>
      <c r="L148" s="56" t="e">
        <f>IF(C148&lt;1,"",IF(C148&gt;=2,"",IF(Dati!M186="","",(Dati!M186)/C148*100)))</f>
        <v>#REF!</v>
      </c>
      <c r="M148" s="56" t="e">
        <f>IF(C148&lt;1,"",IF(C148&gt;=2,"",IF(Dati!N186="","",(Dati!N186)/C148*100)))</f>
        <v>#REF!</v>
      </c>
    </row>
    <row r="149" spans="1:20" x14ac:dyDescent="0.25">
      <c r="A149" s="48">
        <f>Dati!A187</f>
        <v>14</v>
      </c>
      <c r="B149" s="48" t="e">
        <f>Dati!B187</f>
        <v>#REF!</v>
      </c>
      <c r="C149" s="54" t="e">
        <f>IF(Dati!C187="","",LOG(Dati!C187))</f>
        <v>#REF!</v>
      </c>
      <c r="D149" s="55" t="e">
        <f>IF(Dati!J187&lt;1,"",IF(Dati!J187&gt;=2,"",Dati!J187))</f>
        <v>#REF!</v>
      </c>
      <c r="E149" s="55" t="e">
        <f>IF(Dati!K187&lt;1,"",IF(Dati!K187&gt;=2,"",Dati!K187))</f>
        <v>#REF!</v>
      </c>
      <c r="F149" s="55" t="e">
        <f>IF(Dati!L187&lt;1,"",IF(Dati!L187&gt;=2,"",Dati!L187))</f>
        <v>#REF!</v>
      </c>
      <c r="G149" s="55" t="e">
        <f>IF(Dati!M187&lt;1,"",IF(Dati!M187&gt;=2,"",Dati!M187))</f>
        <v>#REF!</v>
      </c>
      <c r="H149" s="55" t="e">
        <f>IF(Dati!N187&lt;1,"",IF(Dati!N187&gt;=2,"",Dati!N187))</f>
        <v>#REF!</v>
      </c>
      <c r="I149" s="56" t="e">
        <f>IF(C149&lt;1,"",IF(C149&gt;=2,"",IF(Dati!J187="","",(Dati!J187)/C149*100)))</f>
        <v>#REF!</v>
      </c>
      <c r="J149" s="56" t="e">
        <f>IF(C149&lt;1,"",IF(C149&gt;=2,"",IF(Dati!K187="","",(Dati!K187)/C149*100)))</f>
        <v>#REF!</v>
      </c>
      <c r="K149" s="56" t="e">
        <f>IF(C149&lt;1,"",IF(C149&gt;=2,"",IF(Dati!L187="","",(Dati!L187)/C149*100)))</f>
        <v>#REF!</v>
      </c>
      <c r="L149" s="56" t="e">
        <f>IF(C149&lt;1,"",IF(C149&gt;=2,"",IF(Dati!M187="","",(Dati!M187)/C149*100)))</f>
        <v>#REF!</v>
      </c>
      <c r="M149" s="56" t="e">
        <f>IF(C149&lt;1,"",IF(C149&gt;=2,"",IF(Dati!N187="","",(Dati!N187)/C149*100)))</f>
        <v>#REF!</v>
      </c>
    </row>
    <row r="150" spans="1:20" x14ac:dyDescent="0.25">
      <c r="A150" s="48">
        <f>Dati!A188</f>
        <v>15</v>
      </c>
      <c r="B150" s="48" t="e">
        <f>Dati!B188</f>
        <v>#REF!</v>
      </c>
      <c r="C150" s="54" t="e">
        <f>IF(Dati!C188="","",LOG(Dati!C188))</f>
        <v>#REF!</v>
      </c>
      <c r="D150" s="55" t="e">
        <f>IF(Dati!J188&lt;1,"",IF(Dati!J188&gt;=2,"",Dati!J188))</f>
        <v>#REF!</v>
      </c>
      <c r="E150" s="55" t="e">
        <f>IF(Dati!K188&lt;1,"",IF(Dati!K188&gt;=2,"",Dati!K188))</f>
        <v>#REF!</v>
      </c>
      <c r="F150" s="55" t="e">
        <f>IF(Dati!L188&lt;1,"",IF(Dati!L188&gt;=2,"",Dati!L188))</f>
        <v>#REF!</v>
      </c>
      <c r="G150" s="55" t="e">
        <f>IF(Dati!M188&lt;1,"",IF(Dati!M188&gt;=2,"",Dati!M188))</f>
        <v>#REF!</v>
      </c>
      <c r="H150" s="55" t="e">
        <f>IF(Dati!N188&lt;1,"",IF(Dati!N188&gt;=2,"",Dati!N188))</f>
        <v>#REF!</v>
      </c>
      <c r="I150" s="56" t="e">
        <f>IF(C150&lt;1,"",IF(C150&gt;=2,"",IF(Dati!J188="","",(Dati!J188)/C150*100)))</f>
        <v>#REF!</v>
      </c>
      <c r="J150" s="56" t="e">
        <f>IF(C150&lt;1,"",IF(C150&gt;=2,"",IF(Dati!K188="","",(Dati!K188)/C150*100)))</f>
        <v>#REF!</v>
      </c>
      <c r="K150" s="56" t="e">
        <f>IF(C150&lt;1,"",IF(C150&gt;=2,"",IF(Dati!L188="","",(Dati!L188)/C150*100)))</f>
        <v>#REF!</v>
      </c>
      <c r="L150" s="56" t="e">
        <f>IF(C150&lt;1,"",IF(C150&gt;=2,"",IF(Dati!M188="","",(Dati!M188)/C150*100)))</f>
        <v>#REF!</v>
      </c>
      <c r="M150" s="56" t="e">
        <f>IF(C150&lt;1,"",IF(C150&gt;=2,"",IF(Dati!N188="","",(Dati!N188)/C150*100)))</f>
        <v>#REF!</v>
      </c>
    </row>
    <row r="151" spans="1:20" x14ac:dyDescent="0.25">
      <c r="A151" s="48">
        <f>Dati!A189</f>
        <v>16</v>
      </c>
      <c r="B151" s="48" t="e">
        <f>Dati!B189</f>
        <v>#REF!</v>
      </c>
      <c r="C151" s="54" t="e">
        <f>IF(Dati!C189="","",LOG(Dati!C189))</f>
        <v>#REF!</v>
      </c>
      <c r="D151" s="55" t="e">
        <f>IF(Dati!J189&lt;1,"",IF(Dati!J189&gt;=2,"",Dati!J189))</f>
        <v>#REF!</v>
      </c>
      <c r="E151" s="55" t="e">
        <f>IF(Dati!K189&lt;1,"",IF(Dati!K189&gt;=2,"",Dati!K189))</f>
        <v>#REF!</v>
      </c>
      <c r="F151" s="55" t="e">
        <f>IF(Dati!L189&lt;1,"",IF(Dati!L189&gt;=2,"",Dati!L189))</f>
        <v>#REF!</v>
      </c>
      <c r="G151" s="55" t="e">
        <f>IF(Dati!M189&lt;1,"",IF(Dati!M189&gt;=2,"",Dati!M189))</f>
        <v>#REF!</v>
      </c>
      <c r="H151" s="55" t="e">
        <f>IF(Dati!N189&lt;1,"",IF(Dati!N189&gt;=2,"",Dati!N189))</f>
        <v>#REF!</v>
      </c>
      <c r="I151" s="56" t="e">
        <f>IF(C151&lt;1,"",IF(C151&gt;=2,"",IF(Dati!J189="","",(Dati!J189)/C151*100)))</f>
        <v>#REF!</v>
      </c>
      <c r="J151" s="56" t="e">
        <f>IF(C151&lt;1,"",IF(C151&gt;=2,"",IF(Dati!K189="","",(Dati!K189)/C151*100)))</f>
        <v>#REF!</v>
      </c>
      <c r="K151" s="56" t="e">
        <f>IF(C151&lt;1,"",IF(C151&gt;=2,"",IF(Dati!L189="","",(Dati!L189)/C151*100)))</f>
        <v>#REF!</v>
      </c>
      <c r="L151" s="56" t="e">
        <f>IF(C151&lt;1,"",IF(C151&gt;=2,"",IF(Dati!M189="","",(Dati!M189)/C151*100)))</f>
        <v>#REF!</v>
      </c>
      <c r="M151" s="56" t="e">
        <f>IF(C151&lt;1,"",IF(C151&gt;=2,"",IF(Dati!N189="","",(Dati!N189)/C151*100)))</f>
        <v>#REF!</v>
      </c>
    </row>
    <row r="152" spans="1:20" x14ac:dyDescent="0.25">
      <c r="A152" s="48">
        <f>Dati!A190</f>
        <v>17</v>
      </c>
      <c r="B152" s="48" t="e">
        <f>Dati!B190</f>
        <v>#REF!</v>
      </c>
      <c r="C152" s="54" t="e">
        <f>IF(Dati!C190="","",LOG(Dati!C190))</f>
        <v>#REF!</v>
      </c>
      <c r="D152" s="55" t="e">
        <f>IF(Dati!J190&lt;1,"",IF(Dati!J190&gt;=2,"",Dati!J190))</f>
        <v>#REF!</v>
      </c>
      <c r="E152" s="55" t="e">
        <f>IF(Dati!K190&lt;1,"",IF(Dati!K190&gt;=2,"",Dati!K190))</f>
        <v>#REF!</v>
      </c>
      <c r="F152" s="55" t="e">
        <f>IF(Dati!L190&lt;1,"",IF(Dati!L190&gt;=2,"",Dati!L190))</f>
        <v>#REF!</v>
      </c>
      <c r="G152" s="55" t="e">
        <f>IF(Dati!M190&lt;1,"",IF(Dati!M190&gt;=2,"",Dati!M190))</f>
        <v>#REF!</v>
      </c>
      <c r="H152" s="55" t="e">
        <f>IF(Dati!N190&lt;1,"",IF(Dati!N190&gt;=2,"",Dati!N190))</f>
        <v>#REF!</v>
      </c>
      <c r="I152" s="56" t="e">
        <f>IF(C152&lt;1,"",IF(C152&gt;=2,"",IF(Dati!J190="","",(Dati!J190)/C152*100)))</f>
        <v>#REF!</v>
      </c>
      <c r="J152" s="56" t="e">
        <f>IF(C152&lt;1,"",IF(C152&gt;=2,"",IF(Dati!K190="","",(Dati!K190)/C152*100)))</f>
        <v>#REF!</v>
      </c>
      <c r="K152" s="56" t="e">
        <f>IF(C152&lt;1,"",IF(C152&gt;=2,"",IF(Dati!L190="","",(Dati!L190)/C152*100)))</f>
        <v>#REF!</v>
      </c>
      <c r="L152" s="56" t="e">
        <f>IF(C152&lt;1,"",IF(C152&gt;=2,"",IF(Dati!M190="","",(Dati!M190)/C152*100)))</f>
        <v>#REF!</v>
      </c>
      <c r="M152" s="56" t="e">
        <f>IF(C152&lt;1,"",IF(C152&gt;=2,"",IF(Dati!N190="","",(Dati!N190)/C152*100)))</f>
        <v>#REF!</v>
      </c>
    </row>
    <row r="153" spans="1:20" ht="13.8" thickBot="1" x14ac:dyDescent="0.3">
      <c r="A153" s="48"/>
      <c r="B153" s="48"/>
      <c r="C153" s="67"/>
      <c r="D153" s="66"/>
      <c r="E153" s="66"/>
      <c r="F153" s="66"/>
      <c r="G153" s="66"/>
      <c r="H153" s="66"/>
      <c r="I153" s="52"/>
      <c r="J153" s="52"/>
      <c r="K153" s="52"/>
      <c r="L153" s="52"/>
      <c r="M153" s="52"/>
    </row>
    <row r="154" spans="1:20" ht="13.8" thickTop="1" x14ac:dyDescent="0.25">
      <c r="A154" s="68"/>
      <c r="B154" s="68"/>
      <c r="C154" s="69" t="s">
        <v>14</v>
      </c>
      <c r="D154" s="69"/>
      <c r="E154" s="70" t="str">
        <f>IF(COUNT(D136:H152)&lt;2,"",AVERAGE(D136:H152))</f>
        <v/>
      </c>
      <c r="F154" s="69"/>
      <c r="G154" s="69"/>
      <c r="H154" s="69"/>
      <c r="I154" s="71"/>
      <c r="J154" s="71" t="s">
        <v>7</v>
      </c>
      <c r="K154" s="71"/>
      <c r="L154" s="71"/>
      <c r="M154" s="71"/>
    </row>
    <row r="155" spans="1:20" x14ac:dyDescent="0.25">
      <c r="C155" s="73" t="s">
        <v>6</v>
      </c>
      <c r="E155" s="55" t="str">
        <f>IF(COUNT(D136:H152)&lt;2,"",STDEV(D136:H152))</f>
        <v/>
      </c>
      <c r="J155" s="73" t="s">
        <v>14</v>
      </c>
      <c r="K155" s="73"/>
      <c r="L155" s="55" t="str">
        <f>IF(COUNT(I136:M152)=0,"",AVERAGE(I136:M152))</f>
        <v/>
      </c>
    </row>
    <row r="156" spans="1:20" x14ac:dyDescent="0.25">
      <c r="C156" s="73" t="s">
        <v>23</v>
      </c>
      <c r="E156" s="55" t="str">
        <f>IF(COUNT(D136:H152)=0,"Immettere dati",IF(COUNT(D136:H152)&lt;2,"Immettere più dati",E155*2^0.5*(TINV(0.05,COUNT(D136:H152)-1))))</f>
        <v>Immettere dati</v>
      </c>
      <c r="F156" s="54" t="str">
        <f>IF(COUNT(D136:H152)=0,"",IF(COUNT(D136:H152)&lt;6,"Attenzione, dati insufficienti!",""))</f>
        <v/>
      </c>
      <c r="J156" s="73" t="s">
        <v>52</v>
      </c>
      <c r="K156" s="73"/>
      <c r="L156" s="55" t="str">
        <f>IF(COUNT(I136:M152)&lt;2,"",STDEV(I136:M152)*2)</f>
        <v/>
      </c>
    </row>
    <row r="157" spans="1:20" x14ac:dyDescent="0.25">
      <c r="C157" s="39" t="s">
        <v>9</v>
      </c>
      <c r="E157" s="55" t="str">
        <f>IF(COUNT(D136:H152)&lt;2,"",E156/(2^0.5))</f>
        <v/>
      </c>
      <c r="F157" s="74" t="str">
        <f>IF(COUNT(D136:H152)=0,"",IF(COUNT(D136:H152)&lt;6,"Attenzione, dati insufficienti!",""))</f>
        <v/>
      </c>
      <c r="L157" s="39" t="str">
        <f>IF(COUNT(I136:M152)&lt;2,"",DEVSQ(I136:M152))</f>
        <v/>
      </c>
    </row>
    <row r="158" spans="1:20" ht="13.8" thickBot="1" x14ac:dyDescent="0.3">
      <c r="C158" s="39" t="s">
        <v>10</v>
      </c>
      <c r="E158" s="55" t="str">
        <f>IF(COUNT(D136:H152)&lt;2,"",E156/2)</f>
        <v/>
      </c>
      <c r="F158" s="74" t="str">
        <f>IF(COUNT(D136:H152)=0,"",IF(COUNT(D136:H152)&lt;6,"Attenzione, dati insufficienti!",""))</f>
        <v/>
      </c>
      <c r="L158" s="39" t="str">
        <f>IF(COUNT(I136:M152)&lt;2,"",VAR(I136:M152))</f>
        <v/>
      </c>
      <c r="T158" s="39">
        <f>IF(C158="","",1)</f>
        <v>1</v>
      </c>
    </row>
    <row r="159" spans="1:20" ht="13.8" thickTop="1" x14ac:dyDescent="0.25">
      <c r="A159" s="71"/>
      <c r="B159" s="71"/>
      <c r="C159" s="71"/>
      <c r="D159" s="71"/>
      <c r="E159" s="70"/>
      <c r="F159" s="71"/>
      <c r="G159" s="71"/>
      <c r="H159" s="71"/>
      <c r="I159" s="71"/>
      <c r="J159" s="71"/>
      <c r="K159" s="71"/>
      <c r="L159" s="71"/>
      <c r="M159" s="71"/>
    </row>
    <row r="160" spans="1:20" x14ac:dyDescent="0.25">
      <c r="A160" s="39" t="s">
        <v>20</v>
      </c>
      <c r="D160" s="45"/>
      <c r="E160" s="44"/>
      <c r="F160" s="44"/>
      <c r="G160" s="52"/>
      <c r="H160" s="52"/>
    </row>
    <row r="161" spans="1:13" ht="36" x14ac:dyDescent="0.25">
      <c r="A161" s="48" t="str">
        <f>Dati!A205</f>
        <v>N.</v>
      </c>
      <c r="B161" s="48" t="str">
        <f>Dati!B205</f>
        <v>Anno</v>
      </c>
      <c r="C161" s="48" t="str">
        <f>Dati!C205</f>
        <v>Valore assegnato</v>
      </c>
      <c r="D161" s="48">
        <f>Dati!J205</f>
        <v>1</v>
      </c>
      <c r="E161" s="48">
        <f>Dati!K205</f>
        <v>2</v>
      </c>
      <c r="F161" s="48">
        <f>Dati!L205</f>
        <v>3</v>
      </c>
      <c r="G161" s="48">
        <f>Dati!M205</f>
        <v>4</v>
      </c>
      <c r="H161" s="48">
        <f>Dati!N205</f>
        <v>5</v>
      </c>
      <c r="I161" s="1016" t="s">
        <v>13</v>
      </c>
      <c r="J161" s="1016"/>
      <c r="K161" s="1016"/>
      <c r="L161" s="1016"/>
      <c r="M161" s="1016"/>
    </row>
    <row r="162" spans="1:13" x14ac:dyDescent="0.25">
      <c r="A162" s="48">
        <f>Dati!A206</f>
        <v>1</v>
      </c>
      <c r="B162" s="48" t="e">
        <f>Dati!B206</f>
        <v>#REF!</v>
      </c>
      <c r="C162" s="54" t="e">
        <f>IF(Dati!C206="","",LOG(Dati!C206))</f>
        <v>#REF!</v>
      </c>
      <c r="D162" s="55" t="e">
        <f>IF(Dati!J206&lt;1,"",IF(Dati!J206&gt;=2,"",Dati!J206))</f>
        <v>#REF!</v>
      </c>
      <c r="E162" s="55" t="e">
        <f>IF(Dati!K206&lt;1,"",IF(Dati!K206&gt;=2,"",Dati!K206))</f>
        <v>#REF!</v>
      </c>
      <c r="F162" s="55" t="e">
        <f>IF(Dati!L206&lt;1,"",IF(Dati!L206&gt;=2,"",Dati!L206))</f>
        <v>#REF!</v>
      </c>
      <c r="G162" s="55" t="e">
        <f>IF(Dati!M206&lt;1,"",IF(Dati!M206&gt;=2,"",Dati!M206))</f>
        <v>#REF!</v>
      </c>
      <c r="H162" s="55" t="e">
        <f>IF(Dati!N206&lt;1,"",IF(Dati!N206&gt;=2,"",Dati!N206))</f>
        <v>#REF!</v>
      </c>
      <c r="I162" s="56" t="e">
        <f>IF(C162&lt;1,"",IF(C162&gt;=2,"",IF(Dati!J206="","",(Dati!J206)/C162*100)))</f>
        <v>#REF!</v>
      </c>
      <c r="J162" s="56" t="e">
        <f>IF(C162&lt;1,"",IF(C162&gt;=2,"",IF(Dati!K206="","",(Dati!K206)/C162*100)))</f>
        <v>#REF!</v>
      </c>
      <c r="K162" s="56" t="e">
        <f>IF(C162&lt;1,"",IF(C162&gt;=2,"",IF(Dati!L206="","",(Dati!L206)/C162*100)))</f>
        <v>#REF!</v>
      </c>
      <c r="L162" s="56" t="e">
        <f>IF(C162&lt;1,"",IF(C162&gt;=2,"",IF(Dati!M206="","",(Dati!M206)/C162*100)))</f>
        <v>#REF!</v>
      </c>
      <c r="M162" s="56" t="e">
        <f>IF(C162&lt;1,"",IF(C162&gt;=2,"",IF(Dati!N206="","",(Dati!N206)/C162*100)))</f>
        <v>#REF!</v>
      </c>
    </row>
    <row r="163" spans="1:13" x14ac:dyDescent="0.25">
      <c r="A163" s="48">
        <f>Dati!A207</f>
        <v>2</v>
      </c>
      <c r="B163" s="48" t="e">
        <f>Dati!B207</f>
        <v>#REF!</v>
      </c>
      <c r="C163" s="54" t="e">
        <f>IF(Dati!C207="","",LOG(Dati!C207))</f>
        <v>#REF!</v>
      </c>
      <c r="D163" s="55" t="e">
        <f>IF(Dati!J207&lt;1,"",IF(Dati!J207&gt;=2,"",Dati!J207))</f>
        <v>#REF!</v>
      </c>
      <c r="E163" s="55" t="e">
        <f>IF(Dati!K207&lt;1,"",IF(Dati!K207&gt;=2,"",Dati!K207))</f>
        <v>#REF!</v>
      </c>
      <c r="F163" s="55" t="e">
        <f>IF(Dati!L207&lt;1,"",IF(Dati!L207&gt;=2,"",Dati!L207))</f>
        <v>#REF!</v>
      </c>
      <c r="G163" s="55" t="e">
        <f>IF(Dati!M207&lt;1,"",IF(Dati!M207&gt;=2,"",Dati!M207))</f>
        <v>#REF!</v>
      </c>
      <c r="H163" s="55" t="e">
        <f>IF(Dati!N207&lt;1,"",IF(Dati!N207&gt;=2,"",Dati!N207))</f>
        <v>#REF!</v>
      </c>
      <c r="I163" s="56" t="e">
        <f>IF(C163&lt;1,"",IF(C163&gt;=2,"",IF(Dati!J207="","",(Dati!J207)/C163*100)))</f>
        <v>#REF!</v>
      </c>
      <c r="J163" s="56" t="e">
        <f>IF(C163&lt;1,"",IF(C163&gt;=2,"",IF(Dati!K207="","",(Dati!K207)/C163*100)))</f>
        <v>#REF!</v>
      </c>
      <c r="K163" s="56" t="e">
        <f>IF(C163&lt;1,"",IF(C163&gt;=2,"",IF(Dati!L207="","",(Dati!L207)/C163*100)))</f>
        <v>#REF!</v>
      </c>
      <c r="L163" s="56" t="e">
        <f>IF(C163&lt;1,"",IF(C163&gt;=2,"",IF(Dati!M207="","",(Dati!M207)/C163*100)))</f>
        <v>#REF!</v>
      </c>
      <c r="M163" s="56" t="e">
        <f>IF(C163&lt;1,"",IF(C163&gt;=2,"",IF(Dati!N207="","",(Dati!N207)/C163*100)))</f>
        <v>#REF!</v>
      </c>
    </row>
    <row r="164" spans="1:13" x14ac:dyDescent="0.25">
      <c r="A164" s="48">
        <f>Dati!A208</f>
        <v>3</v>
      </c>
      <c r="B164" s="48" t="e">
        <f>Dati!B208</f>
        <v>#REF!</v>
      </c>
      <c r="C164" s="54" t="e">
        <f>IF(Dati!C208="","",LOG(Dati!C208))</f>
        <v>#REF!</v>
      </c>
      <c r="D164" s="55" t="e">
        <f>IF(Dati!J208&lt;1,"",IF(Dati!J208&gt;=2,"",Dati!J208))</f>
        <v>#REF!</v>
      </c>
      <c r="E164" s="55" t="e">
        <f>IF(Dati!K208&lt;1,"",IF(Dati!K208&gt;=2,"",Dati!K208))</f>
        <v>#REF!</v>
      </c>
      <c r="F164" s="55" t="e">
        <f>IF(Dati!L208&lt;1,"",IF(Dati!L208&gt;=2,"",Dati!L208))</f>
        <v>#REF!</v>
      </c>
      <c r="G164" s="55" t="e">
        <f>IF(Dati!M208&lt;1,"",IF(Dati!M208&gt;=2,"",Dati!M208))</f>
        <v>#REF!</v>
      </c>
      <c r="H164" s="55" t="e">
        <f>IF(Dati!N208&lt;1,"",IF(Dati!N208&gt;=2,"",Dati!N208))</f>
        <v>#REF!</v>
      </c>
      <c r="I164" s="56" t="e">
        <f>IF(C164&lt;1,"",IF(C164&gt;=2,"",IF(Dati!J208="","",(Dati!J208)/C164*100)))</f>
        <v>#REF!</v>
      </c>
      <c r="J164" s="56" t="e">
        <f>IF(C164&lt;1,"",IF(C164&gt;=2,"",IF(Dati!K208="","",(Dati!K208)/C164*100)))</f>
        <v>#REF!</v>
      </c>
      <c r="K164" s="56" t="e">
        <f>IF(C164&lt;1,"",IF(C164&gt;=2,"",IF(Dati!L208="","",(Dati!L208)/C164*100)))</f>
        <v>#REF!</v>
      </c>
      <c r="L164" s="56" t="e">
        <f>IF(C164&lt;1,"",IF(C164&gt;=2,"",IF(Dati!M208="","",(Dati!M208)/C164*100)))</f>
        <v>#REF!</v>
      </c>
      <c r="M164" s="56" t="e">
        <f>IF(C164&lt;1,"",IF(C164&gt;=2,"",IF(Dati!N208="","",(Dati!N208)/C164*100)))</f>
        <v>#REF!</v>
      </c>
    </row>
    <row r="165" spans="1:13" x14ac:dyDescent="0.25">
      <c r="A165" s="48">
        <f>Dati!A209</f>
        <v>4</v>
      </c>
      <c r="B165" s="48" t="e">
        <f>Dati!B209</f>
        <v>#REF!</v>
      </c>
      <c r="C165" s="54" t="e">
        <f>IF(Dati!C209="","",LOG(Dati!C209))</f>
        <v>#REF!</v>
      </c>
      <c r="D165" s="55" t="e">
        <f>IF(Dati!J209&lt;1,"",IF(Dati!J209&gt;=2,"",Dati!J209))</f>
        <v>#REF!</v>
      </c>
      <c r="E165" s="55" t="e">
        <f>IF(Dati!K209&lt;1,"",IF(Dati!K209&gt;=2,"",Dati!K209))</f>
        <v>#REF!</v>
      </c>
      <c r="F165" s="55" t="e">
        <f>IF(Dati!L209&lt;1,"",IF(Dati!L209&gt;=2,"",Dati!L209))</f>
        <v>#REF!</v>
      </c>
      <c r="G165" s="55" t="e">
        <f>IF(Dati!M209&lt;1,"",IF(Dati!M209&gt;=2,"",Dati!M209))</f>
        <v>#REF!</v>
      </c>
      <c r="H165" s="55" t="e">
        <f>IF(Dati!N209&lt;1,"",IF(Dati!N209&gt;=2,"",Dati!N209))</f>
        <v>#REF!</v>
      </c>
      <c r="I165" s="56" t="e">
        <f>IF(C165&lt;1,"",IF(C165&gt;=2,"",IF(Dati!J209="","",(Dati!J209)/C165*100)))</f>
        <v>#REF!</v>
      </c>
      <c r="J165" s="56" t="e">
        <f>IF(C165&lt;1,"",IF(C165&gt;=2,"",IF(Dati!K209="","",(Dati!K209)/C165*100)))</f>
        <v>#REF!</v>
      </c>
      <c r="K165" s="56" t="e">
        <f>IF(C165&lt;1,"",IF(C165&gt;=2,"",IF(Dati!L209="","",(Dati!L209)/C165*100)))</f>
        <v>#REF!</v>
      </c>
      <c r="L165" s="56" t="e">
        <f>IF(C165&lt;1,"",IF(C165&gt;=2,"",IF(Dati!M209="","",(Dati!M209)/C165*100)))</f>
        <v>#REF!</v>
      </c>
      <c r="M165" s="56" t="e">
        <f>IF(C165&lt;1,"",IF(C165&gt;=2,"",IF(Dati!N209="","",(Dati!N209)/C165*100)))</f>
        <v>#REF!</v>
      </c>
    </row>
    <row r="166" spans="1:13" x14ac:dyDescent="0.25">
      <c r="A166" s="48">
        <f>Dati!A210</f>
        <v>5</v>
      </c>
      <c r="B166" s="48" t="e">
        <f>Dati!B210</f>
        <v>#REF!</v>
      </c>
      <c r="C166" s="54" t="e">
        <f>IF(Dati!C210="","",LOG(Dati!C210))</f>
        <v>#REF!</v>
      </c>
      <c r="D166" s="55" t="e">
        <f>IF(Dati!J210&lt;1,"",IF(Dati!J210&gt;=2,"",Dati!J210))</f>
        <v>#REF!</v>
      </c>
      <c r="E166" s="55" t="e">
        <f>IF(Dati!K210&lt;1,"",IF(Dati!K210&gt;=2,"",Dati!K210))</f>
        <v>#REF!</v>
      </c>
      <c r="F166" s="55" t="e">
        <f>IF(Dati!L210&lt;1,"",IF(Dati!L210&gt;=2,"",Dati!L210))</f>
        <v>#REF!</v>
      </c>
      <c r="G166" s="55" t="e">
        <f>IF(Dati!M210&lt;1,"",IF(Dati!M210&gt;=2,"",Dati!M210))</f>
        <v>#REF!</v>
      </c>
      <c r="H166" s="55" t="e">
        <f>IF(Dati!N210&lt;1,"",IF(Dati!N210&gt;=2,"",Dati!N210))</f>
        <v>#REF!</v>
      </c>
      <c r="I166" s="56" t="e">
        <f>IF(C166&lt;1,"",IF(C166&gt;=2,"",IF(Dati!J210="","",(Dati!J210)/C166*100)))</f>
        <v>#REF!</v>
      </c>
      <c r="J166" s="56" t="e">
        <f>IF(C166&lt;1,"",IF(C166&gt;=2,"",IF(Dati!K210="","",(Dati!K210)/C166*100)))</f>
        <v>#REF!</v>
      </c>
      <c r="K166" s="56" t="e">
        <f>IF(C166&lt;1,"",IF(C166&gt;=2,"",IF(Dati!L210="","",(Dati!L210)/C166*100)))</f>
        <v>#REF!</v>
      </c>
      <c r="L166" s="56" t="e">
        <f>IF(C166&lt;1,"",IF(C166&gt;=2,"",IF(Dati!M210="","",(Dati!M210)/C166*100)))</f>
        <v>#REF!</v>
      </c>
      <c r="M166" s="56" t="e">
        <f>IF(C166&lt;1,"",IF(C166&gt;=2,"",IF(Dati!N210="","",(Dati!N210)/C166*100)))</f>
        <v>#REF!</v>
      </c>
    </row>
    <row r="167" spans="1:13" x14ac:dyDescent="0.25">
      <c r="A167" s="48">
        <f>Dati!A211</f>
        <v>6</v>
      </c>
      <c r="B167" s="48" t="e">
        <f>Dati!B211</f>
        <v>#REF!</v>
      </c>
      <c r="C167" s="54" t="e">
        <f>IF(Dati!C211="","",LOG(Dati!C211))</f>
        <v>#REF!</v>
      </c>
      <c r="D167" s="55" t="e">
        <f>IF(Dati!J211&lt;1,"",IF(Dati!J211&gt;=2,"",Dati!J211))</f>
        <v>#REF!</v>
      </c>
      <c r="E167" s="55" t="e">
        <f>IF(Dati!K211&lt;1,"",IF(Dati!K211&gt;=2,"",Dati!K211))</f>
        <v>#REF!</v>
      </c>
      <c r="F167" s="55" t="e">
        <f>IF(Dati!L211&lt;1,"",IF(Dati!L211&gt;=2,"",Dati!L211))</f>
        <v>#REF!</v>
      </c>
      <c r="G167" s="55" t="e">
        <f>IF(Dati!M211&lt;1,"",IF(Dati!M211&gt;=2,"",Dati!M211))</f>
        <v>#REF!</v>
      </c>
      <c r="H167" s="55" t="e">
        <f>IF(Dati!N211&lt;1,"",IF(Dati!N211&gt;=2,"",Dati!N211))</f>
        <v>#REF!</v>
      </c>
      <c r="I167" s="56" t="e">
        <f>IF(C167&lt;1,"",IF(C167&gt;=2,"",IF(Dati!J211="","",(Dati!J211)/C167*100)))</f>
        <v>#REF!</v>
      </c>
      <c r="J167" s="56" t="e">
        <f>IF(C167&lt;1,"",IF(C167&gt;=2,"",IF(Dati!K211="","",(Dati!K211)/C167*100)))</f>
        <v>#REF!</v>
      </c>
      <c r="K167" s="56" t="e">
        <f>IF(C167&lt;1,"",IF(C167&gt;=2,"",IF(Dati!L211="","",(Dati!L211)/C167*100)))</f>
        <v>#REF!</v>
      </c>
      <c r="L167" s="56" t="e">
        <f>IF(C167&lt;1,"",IF(C167&gt;=2,"",IF(Dati!M211="","",(Dati!M211)/C167*100)))</f>
        <v>#REF!</v>
      </c>
      <c r="M167" s="56" t="e">
        <f>IF(C167&lt;1,"",IF(C167&gt;=2,"",IF(Dati!N211="","",(Dati!N211)/C167*100)))</f>
        <v>#REF!</v>
      </c>
    </row>
    <row r="168" spans="1:13" x14ac:dyDescent="0.25">
      <c r="A168" s="48">
        <f>Dati!A212</f>
        <v>7</v>
      </c>
      <c r="B168" s="48" t="e">
        <f>Dati!B212</f>
        <v>#REF!</v>
      </c>
      <c r="C168" s="54" t="e">
        <f>IF(Dati!C212="","",LOG(Dati!C212))</f>
        <v>#REF!</v>
      </c>
      <c r="D168" s="55" t="e">
        <f>IF(Dati!J212&lt;1,"",IF(Dati!J212&gt;=2,"",Dati!J212))</f>
        <v>#REF!</v>
      </c>
      <c r="E168" s="55" t="e">
        <f>IF(Dati!K212&lt;1,"",IF(Dati!K212&gt;=2,"",Dati!K212))</f>
        <v>#REF!</v>
      </c>
      <c r="F168" s="55" t="e">
        <f>IF(Dati!L212&lt;1,"",IF(Dati!L212&gt;=2,"",Dati!L212))</f>
        <v>#REF!</v>
      </c>
      <c r="G168" s="55" t="e">
        <f>IF(Dati!M212&lt;1,"",IF(Dati!M212&gt;=2,"",Dati!M212))</f>
        <v>#REF!</v>
      </c>
      <c r="H168" s="55" t="e">
        <f>IF(Dati!N212&lt;1,"",IF(Dati!N212&gt;=2,"",Dati!N212))</f>
        <v>#REF!</v>
      </c>
      <c r="I168" s="56" t="e">
        <f>IF(C168&lt;1,"",IF(C168&gt;=2,"",IF(Dati!J212="","",(Dati!J212)/C168*100)))</f>
        <v>#REF!</v>
      </c>
      <c r="J168" s="56" t="e">
        <f>IF(C168&lt;1,"",IF(C168&gt;=2,"",IF(Dati!K212="","",(Dati!K212)/C168*100)))</f>
        <v>#REF!</v>
      </c>
      <c r="K168" s="56" t="e">
        <f>IF(C168&lt;1,"",IF(C168&gt;=2,"",IF(Dati!L212="","",(Dati!L212)/C168*100)))</f>
        <v>#REF!</v>
      </c>
      <c r="L168" s="56" t="e">
        <f>IF(C168&lt;1,"",IF(C168&gt;=2,"",IF(Dati!M212="","",(Dati!M212)/C168*100)))</f>
        <v>#REF!</v>
      </c>
      <c r="M168" s="56" t="e">
        <f>IF(C168&lt;1,"",IF(C168&gt;=2,"",IF(Dati!N212="","",(Dati!N212)/C168*100)))</f>
        <v>#REF!</v>
      </c>
    </row>
    <row r="169" spans="1:13" x14ac:dyDescent="0.25">
      <c r="A169" s="48">
        <f>Dati!A213</f>
        <v>8</v>
      </c>
      <c r="B169" s="48" t="e">
        <f>Dati!B213</f>
        <v>#REF!</v>
      </c>
      <c r="C169" s="54" t="e">
        <f>IF(Dati!C213="","",LOG(Dati!C213))</f>
        <v>#REF!</v>
      </c>
      <c r="D169" s="55" t="e">
        <f>IF(Dati!J213&lt;1,"",IF(Dati!J213&gt;=2,"",Dati!J213))</f>
        <v>#REF!</v>
      </c>
      <c r="E169" s="55" t="e">
        <f>IF(Dati!K213&lt;1,"",IF(Dati!K213&gt;=2,"",Dati!K213))</f>
        <v>#REF!</v>
      </c>
      <c r="F169" s="55" t="e">
        <f>IF(Dati!L213&lt;1,"",IF(Dati!L213&gt;=2,"",Dati!L213))</f>
        <v>#REF!</v>
      </c>
      <c r="G169" s="55" t="e">
        <f>IF(Dati!M213&lt;1,"",IF(Dati!M213&gt;=2,"",Dati!M213))</f>
        <v>#REF!</v>
      </c>
      <c r="H169" s="55" t="e">
        <f>IF(Dati!N213&lt;1,"",IF(Dati!N213&gt;=2,"",Dati!N213))</f>
        <v>#REF!</v>
      </c>
      <c r="I169" s="56" t="e">
        <f>IF(C169&lt;1,"",IF(C169&gt;=2,"",IF(Dati!J213="","",(Dati!J213)/C169*100)))</f>
        <v>#REF!</v>
      </c>
      <c r="J169" s="56" t="e">
        <f>IF(C169&lt;1,"",IF(C169&gt;=2,"",IF(Dati!K213="","",(Dati!K213)/C169*100)))</f>
        <v>#REF!</v>
      </c>
      <c r="K169" s="56" t="e">
        <f>IF(C169&lt;1,"",IF(C169&gt;=2,"",IF(Dati!L213="","",(Dati!L213)/C169*100)))</f>
        <v>#REF!</v>
      </c>
      <c r="L169" s="56" t="e">
        <f>IF(C169&lt;1,"",IF(C169&gt;=2,"",IF(Dati!M213="","",(Dati!M213)/C169*100)))</f>
        <v>#REF!</v>
      </c>
      <c r="M169" s="56" t="e">
        <f>IF(C169&lt;1,"",IF(C169&gt;=2,"",IF(Dati!N213="","",(Dati!N213)/C169*100)))</f>
        <v>#REF!</v>
      </c>
    </row>
    <row r="170" spans="1:13" x14ac:dyDescent="0.25">
      <c r="A170" s="48">
        <f>Dati!A214</f>
        <v>9</v>
      </c>
      <c r="B170" s="48" t="e">
        <f>Dati!B214</f>
        <v>#REF!</v>
      </c>
      <c r="C170" s="54" t="e">
        <f>IF(Dati!C214="","",LOG(Dati!C214))</f>
        <v>#REF!</v>
      </c>
      <c r="D170" s="55" t="e">
        <f>IF(Dati!J214&lt;1,"",IF(Dati!J214&gt;=2,"",Dati!J214))</f>
        <v>#REF!</v>
      </c>
      <c r="E170" s="55" t="e">
        <f>IF(Dati!K214&lt;1,"",IF(Dati!K214&gt;=2,"",Dati!K214))</f>
        <v>#REF!</v>
      </c>
      <c r="F170" s="55" t="e">
        <f>IF(Dati!L214&lt;1,"",IF(Dati!L214&gt;=2,"",Dati!L214))</f>
        <v>#REF!</v>
      </c>
      <c r="G170" s="55" t="e">
        <f>IF(Dati!M214&lt;1,"",IF(Dati!M214&gt;=2,"",Dati!M214))</f>
        <v>#REF!</v>
      </c>
      <c r="H170" s="55" t="e">
        <f>IF(Dati!N214&lt;1,"",IF(Dati!N214&gt;=2,"",Dati!N214))</f>
        <v>#REF!</v>
      </c>
      <c r="I170" s="56" t="e">
        <f>IF(C170&lt;1,"",IF(C170&gt;=2,"",IF(Dati!J214="","",(Dati!J214)/C170*100)))</f>
        <v>#REF!</v>
      </c>
      <c r="J170" s="56" t="e">
        <f>IF(C170&lt;1,"",IF(C170&gt;=2,"",IF(Dati!K214="","",(Dati!K214)/C170*100)))</f>
        <v>#REF!</v>
      </c>
      <c r="K170" s="56" t="e">
        <f>IF(C170&lt;1,"",IF(C170&gt;=2,"",IF(Dati!L214="","",(Dati!L214)/C170*100)))</f>
        <v>#REF!</v>
      </c>
      <c r="L170" s="56" t="e">
        <f>IF(C170&lt;1,"",IF(C170&gt;=2,"",IF(Dati!M214="","",(Dati!M214)/C170*100)))</f>
        <v>#REF!</v>
      </c>
      <c r="M170" s="56" t="e">
        <f>IF(C170&lt;1,"",IF(C170&gt;=2,"",IF(Dati!N214="","",(Dati!N214)/C170*100)))</f>
        <v>#REF!</v>
      </c>
    </row>
    <row r="171" spans="1:13" x14ac:dyDescent="0.25">
      <c r="A171" s="48">
        <f>Dati!A215</f>
        <v>10</v>
      </c>
      <c r="B171" s="48" t="e">
        <f>Dati!B215</f>
        <v>#REF!</v>
      </c>
      <c r="C171" s="54" t="e">
        <f>IF(Dati!C215="","",LOG(Dati!C215))</f>
        <v>#REF!</v>
      </c>
      <c r="D171" s="55" t="e">
        <f>IF(Dati!J215&lt;1,"",IF(Dati!J215&gt;=2,"",Dati!J215))</f>
        <v>#REF!</v>
      </c>
      <c r="E171" s="55" t="e">
        <f>IF(Dati!K215&lt;1,"",IF(Dati!K215&gt;=2,"",Dati!K215))</f>
        <v>#REF!</v>
      </c>
      <c r="F171" s="55" t="e">
        <f>IF(Dati!L215&lt;1,"",IF(Dati!L215&gt;=2,"",Dati!L215))</f>
        <v>#REF!</v>
      </c>
      <c r="G171" s="55" t="e">
        <f>IF(Dati!M215&lt;1,"",IF(Dati!M215&gt;=2,"",Dati!M215))</f>
        <v>#REF!</v>
      </c>
      <c r="H171" s="55" t="e">
        <f>IF(Dati!N215&lt;1,"",IF(Dati!N215&gt;=2,"",Dati!N215))</f>
        <v>#REF!</v>
      </c>
      <c r="I171" s="56" t="e">
        <f>IF(C171&lt;1,"",IF(C171&gt;=2,"",IF(Dati!J215="","",(Dati!J215)/C171*100)))</f>
        <v>#REF!</v>
      </c>
      <c r="J171" s="56" t="e">
        <f>IF(C171&lt;1,"",IF(C171&gt;=2,"",IF(Dati!K215="","",(Dati!K215)/C171*100)))</f>
        <v>#REF!</v>
      </c>
      <c r="K171" s="56" t="e">
        <f>IF(C171&lt;1,"",IF(C171&gt;=2,"",IF(Dati!L215="","",(Dati!L215)/C171*100)))</f>
        <v>#REF!</v>
      </c>
      <c r="L171" s="56" t="e">
        <f>IF(C171&lt;1,"",IF(C171&gt;=2,"",IF(Dati!M215="","",(Dati!M215)/C171*100)))</f>
        <v>#REF!</v>
      </c>
      <c r="M171" s="56" t="e">
        <f>IF(C171&lt;1,"",IF(C171&gt;=2,"",IF(Dati!N215="","",(Dati!N215)/C171*100)))</f>
        <v>#REF!</v>
      </c>
    </row>
    <row r="172" spans="1:13" x14ac:dyDescent="0.25">
      <c r="A172" s="48">
        <f>Dati!A216</f>
        <v>11</v>
      </c>
      <c r="B172" s="48" t="e">
        <f>Dati!B216</f>
        <v>#REF!</v>
      </c>
      <c r="C172" s="54" t="e">
        <f>IF(Dati!C216="","",LOG(Dati!C216))</f>
        <v>#REF!</v>
      </c>
      <c r="D172" s="55" t="e">
        <f>IF(Dati!J216&lt;1,"",IF(Dati!J216&gt;=2,"",Dati!J216))</f>
        <v>#REF!</v>
      </c>
      <c r="E172" s="55" t="e">
        <f>IF(Dati!K216&lt;1,"",IF(Dati!K216&gt;=2,"",Dati!K216))</f>
        <v>#REF!</v>
      </c>
      <c r="F172" s="55" t="e">
        <f>IF(Dati!L216&lt;1,"",IF(Dati!L216&gt;=2,"",Dati!L216))</f>
        <v>#REF!</v>
      </c>
      <c r="G172" s="55" t="e">
        <f>IF(Dati!M216&lt;1,"",IF(Dati!M216&gt;=2,"",Dati!M216))</f>
        <v>#REF!</v>
      </c>
      <c r="H172" s="55" t="e">
        <f>IF(Dati!N216&lt;1,"",IF(Dati!N216&gt;=2,"",Dati!N216))</f>
        <v>#REF!</v>
      </c>
      <c r="I172" s="56" t="e">
        <f>IF(C172&lt;1,"",IF(C172&gt;=2,"",IF(Dati!J216="","",(Dati!J216)/C172*100)))</f>
        <v>#REF!</v>
      </c>
      <c r="J172" s="56" t="e">
        <f>IF(C172&lt;1,"",IF(C172&gt;=2,"",IF(Dati!K216="","",(Dati!K216)/C172*100)))</f>
        <v>#REF!</v>
      </c>
      <c r="K172" s="56" t="e">
        <f>IF(C172&lt;1,"",IF(C172&gt;=2,"",IF(Dati!L216="","",(Dati!L216)/C172*100)))</f>
        <v>#REF!</v>
      </c>
      <c r="L172" s="56" t="e">
        <f>IF(C172&lt;1,"",IF(C172&gt;=2,"",IF(Dati!M216="","",(Dati!M216)/C172*100)))</f>
        <v>#REF!</v>
      </c>
      <c r="M172" s="56" t="e">
        <f>IF(C172&lt;1,"",IF(C172&gt;=2,"",IF(Dati!N216="","",(Dati!N216)/C172*100)))</f>
        <v>#REF!</v>
      </c>
    </row>
    <row r="173" spans="1:13" x14ac:dyDescent="0.25">
      <c r="A173" s="48">
        <f>Dati!A217</f>
        <v>12</v>
      </c>
      <c r="B173" s="48" t="e">
        <f>Dati!B217</f>
        <v>#REF!</v>
      </c>
      <c r="C173" s="54" t="e">
        <f>IF(Dati!C217="","",LOG(Dati!C217))</f>
        <v>#REF!</v>
      </c>
      <c r="D173" s="55" t="e">
        <f>IF(Dati!J217&lt;1,"",IF(Dati!J217&gt;=2,"",Dati!J217))</f>
        <v>#REF!</v>
      </c>
      <c r="E173" s="55" t="e">
        <f>IF(Dati!K217&lt;1,"",IF(Dati!K217&gt;=2,"",Dati!K217))</f>
        <v>#REF!</v>
      </c>
      <c r="F173" s="55" t="e">
        <f>IF(Dati!L217&lt;1,"",IF(Dati!L217&gt;=2,"",Dati!L217))</f>
        <v>#REF!</v>
      </c>
      <c r="G173" s="55" t="e">
        <f>IF(Dati!M217&lt;1,"",IF(Dati!M217&gt;=2,"",Dati!M217))</f>
        <v>#REF!</v>
      </c>
      <c r="H173" s="55" t="e">
        <f>IF(Dati!N217&lt;1,"",IF(Dati!N217&gt;=2,"",Dati!N217))</f>
        <v>#REF!</v>
      </c>
      <c r="I173" s="56" t="e">
        <f>IF(C173&lt;1,"",IF(C173&gt;=2,"",IF(Dati!J217="","",(Dati!J217)/C173*100)))</f>
        <v>#REF!</v>
      </c>
      <c r="J173" s="56" t="e">
        <f>IF(C173&lt;1,"",IF(C173&gt;=2,"",IF(Dati!K217="","",(Dati!K217)/C173*100)))</f>
        <v>#REF!</v>
      </c>
      <c r="K173" s="56" t="e">
        <f>IF(C173&lt;1,"",IF(C173&gt;=2,"",IF(Dati!L217="","",(Dati!L217)/C173*100)))</f>
        <v>#REF!</v>
      </c>
      <c r="L173" s="56" t="e">
        <f>IF(C173&lt;1,"",IF(C173&gt;=2,"",IF(Dati!M217="","",(Dati!M217)/C173*100)))</f>
        <v>#REF!</v>
      </c>
      <c r="M173" s="56" t="e">
        <f>IF(C173&lt;1,"",IF(C173&gt;=2,"",IF(Dati!N217="","",(Dati!N217)/C173*100)))</f>
        <v>#REF!</v>
      </c>
    </row>
    <row r="174" spans="1:13" x14ac:dyDescent="0.25">
      <c r="A174" s="48">
        <f>Dati!A218</f>
        <v>13</v>
      </c>
      <c r="B174" s="48" t="e">
        <f>Dati!B218</f>
        <v>#REF!</v>
      </c>
      <c r="C174" s="54" t="e">
        <f>IF(Dati!C218="","",LOG(Dati!C218))</f>
        <v>#REF!</v>
      </c>
      <c r="D174" s="55" t="e">
        <f>IF(Dati!J218&lt;1,"",IF(Dati!J218&gt;=2,"",Dati!J218))</f>
        <v>#REF!</v>
      </c>
      <c r="E174" s="55" t="e">
        <f>IF(Dati!K218&lt;1,"",IF(Dati!K218&gt;=2,"",Dati!K218))</f>
        <v>#REF!</v>
      </c>
      <c r="F174" s="55" t="e">
        <f>IF(Dati!L218&lt;1,"",IF(Dati!L218&gt;=2,"",Dati!L218))</f>
        <v>#REF!</v>
      </c>
      <c r="G174" s="55" t="e">
        <f>IF(Dati!M218&lt;1,"",IF(Dati!M218&gt;=2,"",Dati!M218))</f>
        <v>#REF!</v>
      </c>
      <c r="H174" s="55" t="e">
        <f>IF(Dati!N218&lt;1,"",IF(Dati!N218&gt;=2,"",Dati!N218))</f>
        <v>#REF!</v>
      </c>
      <c r="I174" s="56" t="e">
        <f>IF(C174&lt;1,"",IF(C174&gt;=2,"",IF(Dati!J218="","",(Dati!J218)/C174*100)))</f>
        <v>#REF!</v>
      </c>
      <c r="J174" s="56" t="e">
        <f>IF(C174&lt;1,"",IF(C174&gt;=2,"",IF(Dati!K218="","",(Dati!K218)/C174*100)))</f>
        <v>#REF!</v>
      </c>
      <c r="K174" s="56" t="e">
        <f>IF(C174&lt;1,"",IF(C174&gt;=2,"",IF(Dati!L218="","",(Dati!L218)/C174*100)))</f>
        <v>#REF!</v>
      </c>
      <c r="L174" s="56" t="e">
        <f>IF(C174&lt;1,"",IF(C174&gt;=2,"",IF(Dati!M218="","",(Dati!M218)/C174*100)))</f>
        <v>#REF!</v>
      </c>
      <c r="M174" s="56" t="e">
        <f>IF(C174&lt;1,"",IF(C174&gt;=2,"",IF(Dati!N218="","",(Dati!N218)/C174*100)))</f>
        <v>#REF!</v>
      </c>
    </row>
    <row r="175" spans="1:13" x14ac:dyDescent="0.25">
      <c r="A175" s="48">
        <f>Dati!A219</f>
        <v>14</v>
      </c>
      <c r="B175" s="48" t="e">
        <f>Dati!B219</f>
        <v>#REF!</v>
      </c>
      <c r="C175" s="54" t="e">
        <f>IF(Dati!C219="","",LOG(Dati!C219))</f>
        <v>#REF!</v>
      </c>
      <c r="D175" s="55" t="e">
        <f>IF(Dati!J219&lt;1,"",IF(Dati!J219&gt;=2,"",Dati!J219))</f>
        <v>#REF!</v>
      </c>
      <c r="E175" s="55" t="e">
        <f>IF(Dati!K219&lt;1,"",IF(Dati!K219&gt;=2,"",Dati!K219))</f>
        <v>#REF!</v>
      </c>
      <c r="F175" s="55" t="e">
        <f>IF(Dati!L219&lt;1,"",IF(Dati!L219&gt;=2,"",Dati!L219))</f>
        <v>#REF!</v>
      </c>
      <c r="G175" s="55" t="e">
        <f>IF(Dati!M219&lt;1,"",IF(Dati!M219&gt;=2,"",Dati!M219))</f>
        <v>#REF!</v>
      </c>
      <c r="H175" s="55" t="e">
        <f>IF(Dati!N219&lt;1,"",IF(Dati!N219&gt;=2,"",Dati!N219))</f>
        <v>#REF!</v>
      </c>
      <c r="I175" s="56" t="e">
        <f>IF(C175&lt;1,"",IF(C175&gt;=2,"",IF(Dati!J219="","",(Dati!J219)/C175*100)))</f>
        <v>#REF!</v>
      </c>
      <c r="J175" s="56" t="e">
        <f>IF(C175&lt;1,"",IF(C175&gt;=2,"",IF(Dati!K219="","",(Dati!K219)/C175*100)))</f>
        <v>#REF!</v>
      </c>
      <c r="K175" s="56" t="e">
        <f>IF(C175&lt;1,"",IF(C175&gt;=2,"",IF(Dati!L219="","",(Dati!L219)/C175*100)))</f>
        <v>#REF!</v>
      </c>
      <c r="L175" s="56" t="e">
        <f>IF(C175&lt;1,"",IF(C175&gt;=2,"",IF(Dati!M219="","",(Dati!M219)/C175*100)))</f>
        <v>#REF!</v>
      </c>
      <c r="M175" s="56" t="e">
        <f>IF(C175&lt;1,"",IF(C175&gt;=2,"",IF(Dati!N219="","",(Dati!N219)/C175*100)))</f>
        <v>#REF!</v>
      </c>
    </row>
    <row r="176" spans="1:13" x14ac:dyDescent="0.25">
      <c r="A176" s="48">
        <f>Dati!A220</f>
        <v>15</v>
      </c>
      <c r="B176" s="48" t="e">
        <f>Dati!B220</f>
        <v>#REF!</v>
      </c>
      <c r="C176" s="54" t="e">
        <f>IF(Dati!C220="","",LOG(Dati!C220))</f>
        <v>#REF!</v>
      </c>
      <c r="D176" s="55" t="e">
        <f>IF(Dati!J220&lt;1,"",IF(Dati!J220&gt;=2,"",Dati!J220))</f>
        <v>#REF!</v>
      </c>
      <c r="E176" s="55" t="e">
        <f>IF(Dati!K220&lt;1,"",IF(Dati!K220&gt;=2,"",Dati!K220))</f>
        <v>#REF!</v>
      </c>
      <c r="F176" s="55" t="e">
        <f>IF(Dati!L220&lt;1,"",IF(Dati!L220&gt;=2,"",Dati!L220))</f>
        <v>#REF!</v>
      </c>
      <c r="G176" s="55" t="e">
        <f>IF(Dati!M220&lt;1,"",IF(Dati!M220&gt;=2,"",Dati!M220))</f>
        <v>#REF!</v>
      </c>
      <c r="H176" s="55" t="e">
        <f>IF(Dati!N220&lt;1,"",IF(Dati!N220&gt;=2,"",Dati!N220))</f>
        <v>#REF!</v>
      </c>
      <c r="I176" s="56" t="e">
        <f>IF(C176&lt;1,"",IF(C176&gt;=2,"",IF(Dati!J220="","",(Dati!J220)/C176*100)))</f>
        <v>#REF!</v>
      </c>
      <c r="J176" s="56" t="e">
        <f>IF(C176&lt;1,"",IF(C176&gt;=2,"",IF(Dati!K220="","",(Dati!K220)/C176*100)))</f>
        <v>#REF!</v>
      </c>
      <c r="K176" s="56" t="e">
        <f>IF(C176&lt;1,"",IF(C176&gt;=2,"",IF(Dati!L220="","",(Dati!L220)/C176*100)))</f>
        <v>#REF!</v>
      </c>
      <c r="L176" s="56" t="e">
        <f>IF(C176&lt;1,"",IF(C176&gt;=2,"",IF(Dati!M220="","",(Dati!M220)/C176*100)))</f>
        <v>#REF!</v>
      </c>
      <c r="M176" s="56" t="e">
        <f>IF(C176&lt;1,"",IF(C176&gt;=2,"",IF(Dati!N220="","",(Dati!N220)/C176*100)))</f>
        <v>#REF!</v>
      </c>
    </row>
    <row r="177" spans="1:13" x14ac:dyDescent="0.25">
      <c r="A177" s="48">
        <f>Dati!A221</f>
        <v>16</v>
      </c>
      <c r="B177" s="48" t="e">
        <f>Dati!B221</f>
        <v>#REF!</v>
      </c>
      <c r="C177" s="54" t="e">
        <f>IF(Dati!C221="","",LOG(Dati!C221))</f>
        <v>#REF!</v>
      </c>
      <c r="D177" s="55" t="e">
        <f>IF(Dati!J221&lt;1,"",IF(Dati!J221&gt;=2,"",Dati!J221))</f>
        <v>#REF!</v>
      </c>
      <c r="E177" s="55" t="e">
        <f>IF(Dati!K221&lt;1,"",IF(Dati!K221&gt;=2,"",Dati!K221))</f>
        <v>#REF!</v>
      </c>
      <c r="F177" s="55" t="e">
        <f>IF(Dati!L221&lt;1,"",IF(Dati!L221&gt;=2,"",Dati!L221))</f>
        <v>#REF!</v>
      </c>
      <c r="G177" s="55" t="e">
        <f>IF(Dati!M221&lt;1,"",IF(Dati!M221&gt;=2,"",Dati!M221))</f>
        <v>#REF!</v>
      </c>
      <c r="H177" s="55" t="e">
        <f>IF(Dati!N221&lt;1,"",IF(Dati!N221&gt;=2,"",Dati!N221))</f>
        <v>#REF!</v>
      </c>
      <c r="I177" s="56" t="e">
        <f>IF(C177&lt;1,"",IF(C177&gt;=2,"",IF(Dati!J221="","",(Dati!J221)/C177*100)))</f>
        <v>#REF!</v>
      </c>
      <c r="J177" s="56" t="e">
        <f>IF(C177&lt;1,"",IF(C177&gt;=2,"",IF(Dati!K221="","",(Dati!K221)/C177*100)))</f>
        <v>#REF!</v>
      </c>
      <c r="K177" s="56" t="e">
        <f>IF(C177&lt;1,"",IF(C177&gt;=2,"",IF(Dati!L221="","",(Dati!L221)/C177*100)))</f>
        <v>#REF!</v>
      </c>
      <c r="L177" s="56" t="e">
        <f>IF(C177&lt;1,"",IF(C177&gt;=2,"",IF(Dati!M221="","",(Dati!M221)/C177*100)))</f>
        <v>#REF!</v>
      </c>
      <c r="M177" s="56" t="e">
        <f>IF(C177&lt;1,"",IF(C177&gt;=2,"",IF(Dati!N221="","",(Dati!N221)/C177*100)))</f>
        <v>#REF!</v>
      </c>
    </row>
    <row r="178" spans="1:13" x14ac:dyDescent="0.25">
      <c r="A178" s="48">
        <f>Dati!A222</f>
        <v>17</v>
      </c>
      <c r="B178" s="48" t="e">
        <f>Dati!B222</f>
        <v>#REF!</v>
      </c>
      <c r="C178" s="54" t="e">
        <f>IF(Dati!C222="","",LOG(Dati!C222))</f>
        <v>#REF!</v>
      </c>
      <c r="D178" s="55" t="e">
        <f>IF(Dati!J222&lt;1,"",IF(Dati!J222&gt;=2,"",Dati!J222))</f>
        <v>#REF!</v>
      </c>
      <c r="E178" s="55" t="e">
        <f>IF(Dati!K222&lt;1,"",IF(Dati!K222&gt;=2,"",Dati!K222))</f>
        <v>#REF!</v>
      </c>
      <c r="F178" s="55" t="e">
        <f>IF(Dati!L222&lt;1,"",IF(Dati!L222&gt;=2,"",Dati!L222))</f>
        <v>#REF!</v>
      </c>
      <c r="G178" s="55" t="e">
        <f>IF(Dati!M222&lt;1,"",IF(Dati!M222&gt;=2,"",Dati!M222))</f>
        <v>#REF!</v>
      </c>
      <c r="H178" s="55" t="e">
        <f>IF(Dati!N222&lt;1,"",IF(Dati!N222&gt;=2,"",Dati!N222))</f>
        <v>#REF!</v>
      </c>
      <c r="I178" s="56" t="e">
        <f>IF(C178&lt;1,"",IF(C178&gt;=2,"",IF(Dati!J222="","",(Dati!J222)/C178*100)))</f>
        <v>#REF!</v>
      </c>
      <c r="J178" s="56" t="e">
        <f>IF(C178&lt;1,"",IF(C178&gt;=2,"",IF(Dati!K222="","",(Dati!K222)/C178*100)))</f>
        <v>#REF!</v>
      </c>
      <c r="K178" s="56" t="e">
        <f>IF(C178&lt;1,"",IF(C178&gt;=2,"",IF(Dati!L222="","",(Dati!L222)/C178*100)))</f>
        <v>#REF!</v>
      </c>
      <c r="L178" s="56" t="e">
        <f>IF(C178&lt;1,"",IF(C178&gt;=2,"",IF(Dati!M222="","",(Dati!M222)/C178*100)))</f>
        <v>#REF!</v>
      </c>
      <c r="M178" s="56" t="e">
        <f>IF(C178&lt;1,"",IF(C178&gt;=2,"",IF(Dati!N222="","",(Dati!N222)/C178*100)))</f>
        <v>#REF!</v>
      </c>
    </row>
    <row r="179" spans="1:13" ht="13.8" thickBot="1" x14ac:dyDescent="0.3">
      <c r="A179" s="48"/>
      <c r="B179" s="48"/>
      <c r="C179" s="67"/>
      <c r="D179" s="66"/>
      <c r="E179" s="66"/>
      <c r="F179" s="66"/>
      <c r="G179" s="66"/>
      <c r="H179" s="66"/>
      <c r="I179" s="52"/>
      <c r="J179" s="52"/>
      <c r="K179" s="52"/>
      <c r="L179" s="52"/>
      <c r="M179" s="52"/>
    </row>
    <row r="180" spans="1:13" ht="13.8" thickTop="1" x14ac:dyDescent="0.25">
      <c r="A180" s="68"/>
      <c r="B180" s="68"/>
      <c r="C180" s="69" t="s">
        <v>14</v>
      </c>
      <c r="D180" s="69"/>
      <c r="E180" s="70" t="str">
        <f>IF(COUNT(D162:H178)&lt;2,"",AVERAGE(D162:H178))</f>
        <v/>
      </c>
      <c r="F180" s="69"/>
      <c r="G180" s="69"/>
      <c r="H180" s="69"/>
      <c r="I180" s="71"/>
      <c r="J180" s="71" t="s">
        <v>7</v>
      </c>
      <c r="K180" s="71"/>
      <c r="L180" s="71"/>
      <c r="M180" s="71"/>
    </row>
    <row r="181" spans="1:13" x14ac:dyDescent="0.25">
      <c r="C181" s="73" t="s">
        <v>6</v>
      </c>
      <c r="E181" s="55" t="str">
        <f>IF(COUNT(D162:H178)&lt;2,"",STDEV(D162:H178))</f>
        <v/>
      </c>
      <c r="J181" s="73" t="s">
        <v>14</v>
      </c>
      <c r="K181" s="73"/>
      <c r="L181" s="55" t="str">
        <f>IF(COUNT(I162:M178)=0,"",AVERAGE(I162:M178))</f>
        <v/>
      </c>
    </row>
    <row r="182" spans="1:13" x14ac:dyDescent="0.25">
      <c r="C182" s="73" t="s">
        <v>23</v>
      </c>
      <c r="E182" s="55" t="str">
        <f>IF(COUNT(D162:H178)=0,"Immettere dati",IF(COUNT(D162:H178)&lt;2,"Immettere più dati",E181*2^0.5*(TINV(0.05,COUNT(D162:H178)-1))))</f>
        <v>Immettere dati</v>
      </c>
      <c r="F182" s="54" t="str">
        <f>IF(COUNT(D162:H178)=0,"",IF(COUNT(D162:H178)&lt;6,"Attenzione, dati insufficienti!",""))</f>
        <v/>
      </c>
      <c r="J182" s="73" t="s">
        <v>52</v>
      </c>
      <c r="K182" s="73"/>
      <c r="L182" s="55" t="str">
        <f>IF(COUNT(I162:M178)&lt;2,"",STDEV(I162:M178)*2)</f>
        <v/>
      </c>
    </row>
    <row r="183" spans="1:13" x14ac:dyDescent="0.25">
      <c r="C183" s="39" t="s">
        <v>9</v>
      </c>
      <c r="E183" s="55" t="str">
        <f>IF(COUNT(D162:H178)&lt;2,"",E182/(2^0.5))</f>
        <v/>
      </c>
      <c r="F183" s="74" t="str">
        <f>IF(COUNT(D162:H178)=0,"",IF(COUNT(D162:H178)&lt;6,"Attenzione, dati insufficienti!",""))</f>
        <v/>
      </c>
      <c r="L183" s="39" t="str">
        <f>IF(COUNT(I162:M178)&lt;2,"",DEVSQ(I162:M178))</f>
        <v/>
      </c>
    </row>
    <row r="184" spans="1:13" ht="13.8" thickBot="1" x14ac:dyDescent="0.3">
      <c r="C184" s="39" t="s">
        <v>10</v>
      </c>
      <c r="E184" s="55" t="str">
        <f>IF(COUNT(D162:H178)&lt;2,"",E182/2)</f>
        <v/>
      </c>
      <c r="F184" s="74" t="str">
        <f>IF(COUNT(D162:H178)=0,"",IF(COUNT(D162:H178)&lt;6,"Attenzione, dati insufficienti!",""))</f>
        <v/>
      </c>
      <c r="L184" s="39" t="str">
        <f>IF(COUNT(I162:M178)&lt;2,"",VAR(I162:M178))</f>
        <v/>
      </c>
    </row>
    <row r="185" spans="1:13" ht="13.8" thickTop="1" x14ac:dyDescent="0.25">
      <c r="A185" s="71"/>
      <c r="B185" s="71"/>
      <c r="C185" s="71"/>
      <c r="D185" s="71"/>
      <c r="E185" s="70"/>
      <c r="F185" s="71"/>
      <c r="G185" s="71"/>
      <c r="H185" s="71"/>
      <c r="I185" s="71"/>
      <c r="J185" s="71"/>
      <c r="K185" s="71"/>
      <c r="L185" s="71"/>
      <c r="M185" s="71"/>
    </row>
    <row r="186" spans="1:13" x14ac:dyDescent="0.25">
      <c r="A186" s="39" t="s">
        <v>19</v>
      </c>
      <c r="D186" s="45"/>
      <c r="E186" s="44"/>
      <c r="F186" s="44"/>
      <c r="G186" s="52"/>
      <c r="H186" s="52"/>
    </row>
    <row r="187" spans="1:13" ht="36" x14ac:dyDescent="0.25">
      <c r="A187" s="48" t="str">
        <f>Dati!A237</f>
        <v>N.</v>
      </c>
      <c r="B187" s="48" t="str">
        <f>Dati!B237</f>
        <v>Anno</v>
      </c>
      <c r="C187" s="48" t="str">
        <f>Dati!C237</f>
        <v>Valore assegnato</v>
      </c>
      <c r="D187" s="48">
        <f>Dati!J237</f>
        <v>1</v>
      </c>
      <c r="E187" s="48">
        <f>Dati!K237</f>
        <v>2</v>
      </c>
      <c r="F187" s="48">
        <f>Dati!L237</f>
        <v>3</v>
      </c>
      <c r="G187" s="48">
        <f>Dati!M237</f>
        <v>4</v>
      </c>
      <c r="H187" s="48">
        <f>Dati!N237</f>
        <v>5</v>
      </c>
      <c r="I187" s="1016" t="s">
        <v>13</v>
      </c>
      <c r="J187" s="1016"/>
      <c r="K187" s="1016"/>
      <c r="L187" s="1016"/>
      <c r="M187" s="1016"/>
    </row>
    <row r="188" spans="1:13" x14ac:dyDescent="0.25">
      <c r="A188" s="48">
        <f>Dati!A238</f>
        <v>1</v>
      </c>
      <c r="B188" s="48" t="e">
        <f>Dati!B238</f>
        <v>#REF!</v>
      </c>
      <c r="C188" s="54" t="e">
        <f>IF(Dati!C238="","",LOG(Dati!C238))</f>
        <v>#REF!</v>
      </c>
      <c r="D188" s="55" t="e">
        <f>IF(Dati!J238&lt;1,"",IF(Dati!J238&gt;=2,"",Dati!J238))</f>
        <v>#REF!</v>
      </c>
      <c r="E188" s="55" t="e">
        <f>IF(Dati!K238&lt;1,"",IF(Dati!K238&gt;=2,"",Dati!K238))</f>
        <v>#REF!</v>
      </c>
      <c r="F188" s="55" t="e">
        <f>IF(Dati!L238&lt;1,"",IF(Dati!L238&gt;=2,"",Dati!L238))</f>
        <v>#REF!</v>
      </c>
      <c r="G188" s="55" t="e">
        <f>IF(Dati!M238&lt;1,"",IF(Dati!M238&gt;=2,"",Dati!M238))</f>
        <v>#REF!</v>
      </c>
      <c r="H188" s="55" t="e">
        <f>IF(Dati!N238&lt;1,"",IF(Dati!N238&gt;=2,"",Dati!N238))</f>
        <v>#REF!</v>
      </c>
      <c r="I188" s="56" t="e">
        <f>IF(C188&lt;1,"",IF(C188&gt;=2,"",IF(Dati!J238="","",(Dati!J238)/C188*100)))</f>
        <v>#REF!</v>
      </c>
      <c r="J188" s="56" t="e">
        <f>IF(C188&lt;1,"",IF(C188&gt;=2,"",IF(Dati!K238="","",(Dati!K238)/C188*100)))</f>
        <v>#REF!</v>
      </c>
      <c r="K188" s="56" t="e">
        <f>IF(C188&lt;1,"",IF(C188&gt;=2,"",IF(Dati!L238="","",(Dati!L238)/C188*100)))</f>
        <v>#REF!</v>
      </c>
      <c r="L188" s="56" t="e">
        <f>IF(C188&lt;1,"",IF(C188&gt;=2,"",IF(Dati!M238="","",(Dati!M238)/C188*100)))</f>
        <v>#REF!</v>
      </c>
      <c r="M188" s="56" t="e">
        <f>IF(C188&lt;1,"",IF(C188&gt;=2,"",IF(Dati!N238="","",(Dati!N238)/C188*100)))</f>
        <v>#REF!</v>
      </c>
    </row>
    <row r="189" spans="1:13" x14ac:dyDescent="0.25">
      <c r="A189" s="48">
        <f>Dati!A239</f>
        <v>2</v>
      </c>
      <c r="B189" s="48" t="e">
        <f>Dati!B239</f>
        <v>#REF!</v>
      </c>
      <c r="C189" s="54" t="e">
        <f>IF(Dati!C239="","",LOG(Dati!C239))</f>
        <v>#REF!</v>
      </c>
      <c r="D189" s="55" t="e">
        <f>IF(Dati!J239&lt;1,"",IF(Dati!J239&gt;=2,"",Dati!J239))</f>
        <v>#REF!</v>
      </c>
      <c r="E189" s="55" t="e">
        <f>IF(Dati!K239&lt;1,"",IF(Dati!K239&gt;=2,"",Dati!K239))</f>
        <v>#REF!</v>
      </c>
      <c r="F189" s="55" t="e">
        <f>IF(Dati!L239&lt;1,"",IF(Dati!L239&gt;=2,"",Dati!L239))</f>
        <v>#REF!</v>
      </c>
      <c r="G189" s="55" t="e">
        <f>IF(Dati!M239&lt;1,"",IF(Dati!M239&gt;=2,"",Dati!M239))</f>
        <v>#REF!</v>
      </c>
      <c r="H189" s="55" t="e">
        <f>IF(Dati!N239&lt;1,"",IF(Dati!N239&gt;=2,"",Dati!N239))</f>
        <v>#REF!</v>
      </c>
      <c r="I189" s="56" t="e">
        <f>IF(C189&lt;1,"",IF(C189&gt;=2,"",IF(Dati!J239="","",(Dati!J239)/C189*100)))</f>
        <v>#REF!</v>
      </c>
      <c r="J189" s="56" t="e">
        <f>IF(C189&lt;1,"",IF(C189&gt;=2,"",IF(Dati!K239="","",(Dati!K239)/C189*100)))</f>
        <v>#REF!</v>
      </c>
      <c r="K189" s="56" t="e">
        <f>IF(C189&lt;1,"",IF(C189&gt;=2,"",IF(Dati!L239="","",(Dati!L239)/C189*100)))</f>
        <v>#REF!</v>
      </c>
      <c r="L189" s="56" t="e">
        <f>IF(C189&lt;1,"",IF(C189&gt;=2,"",IF(Dati!M239="","",(Dati!M239)/C189*100)))</f>
        <v>#REF!</v>
      </c>
      <c r="M189" s="56" t="e">
        <f>IF(C189&lt;1,"",IF(C189&gt;=2,"",IF(Dati!N239="","",(Dati!N239)/C189*100)))</f>
        <v>#REF!</v>
      </c>
    </row>
    <row r="190" spans="1:13" x14ac:dyDescent="0.25">
      <c r="A190" s="48">
        <f>Dati!A240</f>
        <v>3</v>
      </c>
      <c r="B190" s="48" t="e">
        <f>Dati!B240</f>
        <v>#REF!</v>
      </c>
      <c r="C190" s="54" t="e">
        <f>IF(Dati!C240="","",LOG(Dati!C240))</f>
        <v>#REF!</v>
      </c>
      <c r="D190" s="55" t="e">
        <f>IF(Dati!J240&lt;1,"",IF(Dati!J240&gt;=2,"",Dati!J240))</f>
        <v>#REF!</v>
      </c>
      <c r="E190" s="55" t="e">
        <f>IF(Dati!K240&lt;1,"",IF(Dati!K240&gt;=2,"",Dati!K240))</f>
        <v>#REF!</v>
      </c>
      <c r="F190" s="55" t="e">
        <f>IF(Dati!L240&lt;1,"",IF(Dati!L240&gt;=2,"",Dati!L240))</f>
        <v>#REF!</v>
      </c>
      <c r="G190" s="55" t="e">
        <f>IF(Dati!M240&lt;1,"",IF(Dati!M240&gt;=2,"",Dati!M240))</f>
        <v>#REF!</v>
      </c>
      <c r="H190" s="55" t="e">
        <f>IF(Dati!N240&lt;1,"",IF(Dati!N240&gt;=2,"",Dati!N240))</f>
        <v>#REF!</v>
      </c>
      <c r="I190" s="56" t="e">
        <f>IF(C190&lt;1,"",IF(C190&gt;=2,"",IF(Dati!J240="","",(Dati!J240)/C190*100)))</f>
        <v>#REF!</v>
      </c>
      <c r="J190" s="56" t="e">
        <f>IF(C190&lt;1,"",IF(C190&gt;=2,"",IF(Dati!K240="","",(Dati!K240)/C190*100)))</f>
        <v>#REF!</v>
      </c>
      <c r="K190" s="56" t="e">
        <f>IF(C190&lt;1,"",IF(C190&gt;=2,"",IF(Dati!L240="","",(Dati!L240)/C190*100)))</f>
        <v>#REF!</v>
      </c>
      <c r="L190" s="56" t="e">
        <f>IF(C190&lt;1,"",IF(C190&gt;=2,"",IF(Dati!M240="","",(Dati!M240)/C190*100)))</f>
        <v>#REF!</v>
      </c>
      <c r="M190" s="56" t="e">
        <f>IF(C190&lt;1,"",IF(C190&gt;=2,"",IF(Dati!N240="","",(Dati!N240)/C190*100)))</f>
        <v>#REF!</v>
      </c>
    </row>
    <row r="191" spans="1:13" x14ac:dyDescent="0.25">
      <c r="A191" s="48">
        <f>Dati!A241</f>
        <v>4</v>
      </c>
      <c r="B191" s="48" t="e">
        <f>Dati!B241</f>
        <v>#REF!</v>
      </c>
      <c r="C191" s="54" t="e">
        <f>IF(Dati!C241="","",LOG(Dati!C241))</f>
        <v>#REF!</v>
      </c>
      <c r="D191" s="55" t="e">
        <f>IF(Dati!J241&lt;1,"",IF(Dati!J241&gt;=2,"",Dati!J241))</f>
        <v>#REF!</v>
      </c>
      <c r="E191" s="55" t="e">
        <f>IF(Dati!K241&lt;1,"",IF(Dati!K241&gt;=2,"",Dati!K241))</f>
        <v>#REF!</v>
      </c>
      <c r="F191" s="55" t="e">
        <f>IF(Dati!L241&lt;1,"",IF(Dati!L241&gt;=2,"",Dati!L241))</f>
        <v>#REF!</v>
      </c>
      <c r="G191" s="55" t="e">
        <f>IF(Dati!M241&lt;1,"",IF(Dati!M241&gt;=2,"",Dati!M241))</f>
        <v>#REF!</v>
      </c>
      <c r="H191" s="55" t="e">
        <f>IF(Dati!N241&lt;1,"",IF(Dati!N241&gt;=2,"",Dati!N241))</f>
        <v>#REF!</v>
      </c>
      <c r="I191" s="56" t="e">
        <f>IF(C191&lt;1,"",IF(C191&gt;=2,"",IF(Dati!J241="","",(Dati!J241)/C191*100)))</f>
        <v>#REF!</v>
      </c>
      <c r="J191" s="56" t="e">
        <f>IF(C191&lt;1,"",IF(C191&gt;=2,"",IF(Dati!K241="","",(Dati!K241)/C191*100)))</f>
        <v>#REF!</v>
      </c>
      <c r="K191" s="56" t="e">
        <f>IF(C191&lt;1,"",IF(C191&gt;=2,"",IF(Dati!L241="","",(Dati!L241)/C191*100)))</f>
        <v>#REF!</v>
      </c>
      <c r="L191" s="56" t="e">
        <f>IF(C191&lt;1,"",IF(C191&gt;=2,"",IF(Dati!M241="","",(Dati!M241)/C191*100)))</f>
        <v>#REF!</v>
      </c>
      <c r="M191" s="56" t="e">
        <f>IF(C191&lt;1,"",IF(C191&gt;=2,"",IF(Dati!N241="","",(Dati!N241)/C191*100)))</f>
        <v>#REF!</v>
      </c>
    </row>
    <row r="192" spans="1:13" x14ac:dyDescent="0.25">
      <c r="A192" s="48">
        <f>Dati!A242</f>
        <v>5</v>
      </c>
      <c r="B192" s="48" t="e">
        <f>Dati!B242</f>
        <v>#REF!</v>
      </c>
      <c r="C192" s="54" t="e">
        <f>IF(Dati!C242="","",LOG(Dati!C242))</f>
        <v>#REF!</v>
      </c>
      <c r="D192" s="55" t="e">
        <f>IF(Dati!J242&lt;1,"",IF(Dati!J242&gt;=2,"",Dati!J242))</f>
        <v>#REF!</v>
      </c>
      <c r="E192" s="55" t="e">
        <f>IF(Dati!K242&lt;1,"",IF(Dati!K242&gt;=2,"",Dati!K242))</f>
        <v>#REF!</v>
      </c>
      <c r="F192" s="55" t="e">
        <f>IF(Dati!L242&lt;1,"",IF(Dati!L242&gt;=2,"",Dati!L242))</f>
        <v>#REF!</v>
      </c>
      <c r="G192" s="55" t="e">
        <f>IF(Dati!M242&lt;1,"",IF(Dati!M242&gt;=2,"",Dati!M242))</f>
        <v>#REF!</v>
      </c>
      <c r="H192" s="55" t="e">
        <f>IF(Dati!N242&lt;1,"",IF(Dati!N242&gt;=2,"",Dati!N242))</f>
        <v>#REF!</v>
      </c>
      <c r="I192" s="56" t="e">
        <f>IF(C192&lt;1,"",IF(C192&gt;=2,"",IF(Dati!J242="","",(Dati!J242)/C192*100)))</f>
        <v>#REF!</v>
      </c>
      <c r="J192" s="56" t="e">
        <f>IF(C192&lt;1,"",IF(C192&gt;=2,"",IF(Dati!K242="","",(Dati!K242)/C192*100)))</f>
        <v>#REF!</v>
      </c>
      <c r="K192" s="56" t="e">
        <f>IF(C192&lt;1,"",IF(C192&gt;=2,"",IF(Dati!L242="","",(Dati!L242)/C192*100)))</f>
        <v>#REF!</v>
      </c>
      <c r="L192" s="56" t="e">
        <f>IF(C192&lt;1,"",IF(C192&gt;=2,"",IF(Dati!M242="","",(Dati!M242)/C192*100)))</f>
        <v>#REF!</v>
      </c>
      <c r="M192" s="56" t="e">
        <f>IF(C192&lt;1,"",IF(C192&gt;=2,"",IF(Dati!N242="","",(Dati!N242)/C192*100)))</f>
        <v>#REF!</v>
      </c>
    </row>
    <row r="193" spans="1:13" x14ac:dyDescent="0.25">
      <c r="A193" s="48">
        <f>Dati!A243</f>
        <v>6</v>
      </c>
      <c r="B193" s="48" t="e">
        <f>Dati!B243</f>
        <v>#REF!</v>
      </c>
      <c r="C193" s="54" t="e">
        <f>IF(Dati!C243="","",LOG(Dati!C243))</f>
        <v>#REF!</v>
      </c>
      <c r="D193" s="55" t="e">
        <f>IF(Dati!J243&lt;1,"",IF(Dati!J243&gt;=2,"",Dati!J243))</f>
        <v>#REF!</v>
      </c>
      <c r="E193" s="55" t="e">
        <f>IF(Dati!K243&lt;1,"",IF(Dati!K243&gt;=2,"",Dati!K243))</f>
        <v>#REF!</v>
      </c>
      <c r="F193" s="55" t="e">
        <f>IF(Dati!L243&lt;1,"",IF(Dati!L243&gt;=2,"",Dati!L243))</f>
        <v>#REF!</v>
      </c>
      <c r="G193" s="55" t="e">
        <f>IF(Dati!M243&lt;1,"",IF(Dati!M243&gt;=2,"",Dati!M243))</f>
        <v>#REF!</v>
      </c>
      <c r="H193" s="55" t="e">
        <f>IF(Dati!N243&lt;1,"",IF(Dati!N243&gt;=2,"",Dati!N243))</f>
        <v>#REF!</v>
      </c>
      <c r="I193" s="56" t="e">
        <f>IF(C193&lt;1,"",IF(C193&gt;=2,"",IF(Dati!J243="","",(Dati!J243)/C193*100)))</f>
        <v>#REF!</v>
      </c>
      <c r="J193" s="56" t="e">
        <f>IF(C193&lt;1,"",IF(C193&gt;=2,"",IF(Dati!K243="","",(Dati!K243)/C193*100)))</f>
        <v>#REF!</v>
      </c>
      <c r="K193" s="56" t="e">
        <f>IF(C193&lt;1,"",IF(C193&gt;=2,"",IF(Dati!L243="","",(Dati!L243)/C193*100)))</f>
        <v>#REF!</v>
      </c>
      <c r="L193" s="56" t="e">
        <f>IF(C193&lt;1,"",IF(C193&gt;=2,"",IF(Dati!M243="","",(Dati!M243)/C193*100)))</f>
        <v>#REF!</v>
      </c>
      <c r="M193" s="56" t="e">
        <f>IF(C193&lt;1,"",IF(C193&gt;=2,"",IF(Dati!N243="","",(Dati!N243)/C193*100)))</f>
        <v>#REF!</v>
      </c>
    </row>
    <row r="194" spans="1:13" x14ac:dyDescent="0.25">
      <c r="A194" s="48">
        <f>Dati!A244</f>
        <v>7</v>
      </c>
      <c r="B194" s="48" t="e">
        <f>Dati!B244</f>
        <v>#REF!</v>
      </c>
      <c r="C194" s="54" t="e">
        <f>IF(Dati!C244="","",LOG(Dati!C244))</f>
        <v>#REF!</v>
      </c>
      <c r="D194" s="55" t="e">
        <f>IF(Dati!J244&lt;1,"",IF(Dati!J244&gt;=2,"",Dati!J244))</f>
        <v>#REF!</v>
      </c>
      <c r="E194" s="55" t="e">
        <f>IF(Dati!K244&lt;1,"",IF(Dati!K244&gt;=2,"",Dati!K244))</f>
        <v>#REF!</v>
      </c>
      <c r="F194" s="55" t="e">
        <f>IF(Dati!L244&lt;1,"",IF(Dati!L244&gt;=2,"",Dati!L244))</f>
        <v>#REF!</v>
      </c>
      <c r="G194" s="55" t="e">
        <f>IF(Dati!M244&lt;1,"",IF(Dati!M244&gt;=2,"",Dati!M244))</f>
        <v>#REF!</v>
      </c>
      <c r="H194" s="55" t="e">
        <f>IF(Dati!N244&lt;1,"",IF(Dati!N244&gt;=2,"",Dati!N244))</f>
        <v>#REF!</v>
      </c>
      <c r="I194" s="56" t="e">
        <f>IF(C194&lt;1,"",IF(C194&gt;=2,"",IF(Dati!J244="","",(Dati!J244)/C194*100)))</f>
        <v>#REF!</v>
      </c>
      <c r="J194" s="56" t="e">
        <f>IF(C194&lt;1,"",IF(C194&gt;=2,"",IF(Dati!K244="","",(Dati!K244)/C194*100)))</f>
        <v>#REF!</v>
      </c>
      <c r="K194" s="56" t="e">
        <f>IF(C194&lt;1,"",IF(C194&gt;=2,"",IF(Dati!L244="","",(Dati!L244)/C194*100)))</f>
        <v>#REF!</v>
      </c>
      <c r="L194" s="56" t="e">
        <f>IF(C194&lt;1,"",IF(C194&gt;=2,"",IF(Dati!M244="","",(Dati!M244)/C194*100)))</f>
        <v>#REF!</v>
      </c>
      <c r="M194" s="56" t="e">
        <f>IF(C194&lt;1,"",IF(C194&gt;=2,"",IF(Dati!N244="","",(Dati!N244)/C194*100)))</f>
        <v>#REF!</v>
      </c>
    </row>
    <row r="195" spans="1:13" x14ac:dyDescent="0.25">
      <c r="A195" s="48">
        <f>Dati!A245</f>
        <v>8</v>
      </c>
      <c r="B195" s="48" t="e">
        <f>Dati!B245</f>
        <v>#REF!</v>
      </c>
      <c r="C195" s="54" t="e">
        <f>IF(Dati!C245="","",LOG(Dati!C245))</f>
        <v>#REF!</v>
      </c>
      <c r="D195" s="55" t="e">
        <f>IF(Dati!J245&lt;1,"",IF(Dati!J245&gt;=2,"",Dati!J245))</f>
        <v>#REF!</v>
      </c>
      <c r="E195" s="55" t="e">
        <f>IF(Dati!K245&lt;1,"",IF(Dati!K245&gt;=2,"",Dati!K245))</f>
        <v>#REF!</v>
      </c>
      <c r="F195" s="55" t="e">
        <f>IF(Dati!L245&lt;1,"",IF(Dati!L245&gt;=2,"",Dati!L245))</f>
        <v>#REF!</v>
      </c>
      <c r="G195" s="55" t="e">
        <f>IF(Dati!M245&lt;1,"",IF(Dati!M245&gt;=2,"",Dati!M245))</f>
        <v>#REF!</v>
      </c>
      <c r="H195" s="55" t="e">
        <f>IF(Dati!N245&lt;1,"",IF(Dati!N245&gt;=2,"",Dati!N245))</f>
        <v>#REF!</v>
      </c>
      <c r="I195" s="56" t="e">
        <f>IF(C195&lt;1,"",IF(C195&gt;=2,"",IF(Dati!J245="","",(Dati!J245)/C195*100)))</f>
        <v>#REF!</v>
      </c>
      <c r="J195" s="56" t="e">
        <f>IF(C195&lt;1,"",IF(C195&gt;=2,"",IF(Dati!K245="","",(Dati!K245)/C195*100)))</f>
        <v>#REF!</v>
      </c>
      <c r="K195" s="56" t="e">
        <f>IF(C195&lt;1,"",IF(C195&gt;=2,"",IF(Dati!L245="","",(Dati!L245)/C195*100)))</f>
        <v>#REF!</v>
      </c>
      <c r="L195" s="56" t="e">
        <f>IF(C195&lt;1,"",IF(C195&gt;=2,"",IF(Dati!M245="","",(Dati!M245)/C195*100)))</f>
        <v>#REF!</v>
      </c>
      <c r="M195" s="56" t="e">
        <f>IF(C195&lt;1,"",IF(C195&gt;=2,"",IF(Dati!N245="","",(Dati!N245)/C195*100)))</f>
        <v>#REF!</v>
      </c>
    </row>
    <row r="196" spans="1:13" x14ac:dyDescent="0.25">
      <c r="A196" s="48">
        <f>Dati!A246</f>
        <v>9</v>
      </c>
      <c r="B196" s="48" t="e">
        <f>Dati!B246</f>
        <v>#REF!</v>
      </c>
      <c r="C196" s="54" t="e">
        <f>IF(Dati!C246="","",LOG(Dati!C246))</f>
        <v>#REF!</v>
      </c>
      <c r="D196" s="55" t="e">
        <f>IF(Dati!J246&lt;1,"",IF(Dati!J246&gt;=2,"",Dati!J246))</f>
        <v>#REF!</v>
      </c>
      <c r="E196" s="55" t="e">
        <f>IF(Dati!K246&lt;1,"",IF(Dati!K246&gt;=2,"",Dati!K246))</f>
        <v>#REF!</v>
      </c>
      <c r="F196" s="55" t="e">
        <f>IF(Dati!L246&lt;1,"",IF(Dati!L246&gt;=2,"",Dati!L246))</f>
        <v>#REF!</v>
      </c>
      <c r="G196" s="55" t="e">
        <f>IF(Dati!M246&lt;1,"",IF(Dati!M246&gt;=2,"",Dati!M246))</f>
        <v>#REF!</v>
      </c>
      <c r="H196" s="55" t="e">
        <f>IF(Dati!N246&lt;1,"",IF(Dati!N246&gt;=2,"",Dati!N246))</f>
        <v>#REF!</v>
      </c>
      <c r="I196" s="56" t="e">
        <f>IF(C196&lt;1,"",IF(C196&gt;=2,"",IF(Dati!J246="","",(Dati!J246)/C196*100)))</f>
        <v>#REF!</v>
      </c>
      <c r="J196" s="56" t="e">
        <f>IF(C196&lt;1,"",IF(C196&gt;=2,"",IF(Dati!K246="","",(Dati!K246)/C196*100)))</f>
        <v>#REF!</v>
      </c>
      <c r="K196" s="56" t="e">
        <f>IF(C196&lt;1,"",IF(C196&gt;=2,"",IF(Dati!L246="","",(Dati!L246)/C196*100)))</f>
        <v>#REF!</v>
      </c>
      <c r="L196" s="56" t="e">
        <f>IF(C196&lt;1,"",IF(C196&gt;=2,"",IF(Dati!M246="","",(Dati!M246)/C196*100)))</f>
        <v>#REF!</v>
      </c>
      <c r="M196" s="56" t="e">
        <f>IF(C196&lt;1,"",IF(C196&gt;=2,"",IF(Dati!N246="","",(Dati!N246)/C196*100)))</f>
        <v>#REF!</v>
      </c>
    </row>
    <row r="197" spans="1:13" x14ac:dyDescent="0.25">
      <c r="A197" s="48">
        <f>Dati!A247</f>
        <v>10</v>
      </c>
      <c r="B197" s="48" t="e">
        <f>Dati!B247</f>
        <v>#REF!</v>
      </c>
      <c r="C197" s="54" t="e">
        <f>IF(Dati!C247="","",LOG(Dati!C247))</f>
        <v>#REF!</v>
      </c>
      <c r="D197" s="55" t="e">
        <f>IF(Dati!J247&lt;1,"",IF(Dati!J247&gt;=2,"",Dati!J247))</f>
        <v>#REF!</v>
      </c>
      <c r="E197" s="55" t="e">
        <f>IF(Dati!K247&lt;1,"",IF(Dati!K247&gt;=2,"",Dati!K247))</f>
        <v>#REF!</v>
      </c>
      <c r="F197" s="55" t="e">
        <f>IF(Dati!L247&lt;1,"",IF(Dati!L247&gt;=2,"",Dati!L247))</f>
        <v>#REF!</v>
      </c>
      <c r="G197" s="55" t="e">
        <f>IF(Dati!M247&lt;1,"",IF(Dati!M247&gt;=2,"",Dati!M247))</f>
        <v>#REF!</v>
      </c>
      <c r="H197" s="55" t="e">
        <f>IF(Dati!N247&lt;1,"",IF(Dati!N247&gt;=2,"",Dati!N247))</f>
        <v>#REF!</v>
      </c>
      <c r="I197" s="56" t="e">
        <f>IF(C197&lt;1,"",IF(C197&gt;=2,"",IF(Dati!J247="","",(Dati!J247)/C197*100)))</f>
        <v>#REF!</v>
      </c>
      <c r="J197" s="56" t="e">
        <f>IF(C197&lt;1,"",IF(C197&gt;=2,"",IF(Dati!K247="","",(Dati!K247)/C197*100)))</f>
        <v>#REF!</v>
      </c>
      <c r="K197" s="56" t="e">
        <f>IF(C197&lt;1,"",IF(C197&gt;=2,"",IF(Dati!L247="","",(Dati!L247)/C197*100)))</f>
        <v>#REF!</v>
      </c>
      <c r="L197" s="56" t="e">
        <f>IF(C197&lt;1,"",IF(C197&gt;=2,"",IF(Dati!M247="","",(Dati!M247)/C197*100)))</f>
        <v>#REF!</v>
      </c>
      <c r="M197" s="56" t="e">
        <f>IF(C197&lt;1,"",IF(C197&gt;=2,"",IF(Dati!N247="","",(Dati!N247)/C197*100)))</f>
        <v>#REF!</v>
      </c>
    </row>
    <row r="198" spans="1:13" x14ac:dyDescent="0.25">
      <c r="A198" s="48">
        <f>Dati!A248</f>
        <v>11</v>
      </c>
      <c r="B198" s="48" t="e">
        <f>Dati!B248</f>
        <v>#REF!</v>
      </c>
      <c r="C198" s="54" t="e">
        <f>IF(Dati!C248="","",LOG(Dati!C248))</f>
        <v>#REF!</v>
      </c>
      <c r="D198" s="55" t="e">
        <f>IF(Dati!J248&lt;1,"",IF(Dati!J248&gt;=2,"",Dati!J248))</f>
        <v>#REF!</v>
      </c>
      <c r="E198" s="55" t="e">
        <f>IF(Dati!K248&lt;1,"",IF(Dati!K248&gt;=2,"",Dati!K248))</f>
        <v>#REF!</v>
      </c>
      <c r="F198" s="55" t="e">
        <f>IF(Dati!L248&lt;1,"",IF(Dati!L248&gt;=2,"",Dati!L248))</f>
        <v>#REF!</v>
      </c>
      <c r="G198" s="55" t="e">
        <f>IF(Dati!M248&lt;1,"",IF(Dati!M248&gt;=2,"",Dati!M248))</f>
        <v>#REF!</v>
      </c>
      <c r="H198" s="55" t="e">
        <f>IF(Dati!N248&lt;1,"",IF(Dati!N248&gt;=2,"",Dati!N248))</f>
        <v>#REF!</v>
      </c>
      <c r="I198" s="56" t="e">
        <f>IF(C198&lt;1,"",IF(C198&gt;=2,"",IF(Dati!J248="","",(Dati!J248)/C198*100)))</f>
        <v>#REF!</v>
      </c>
      <c r="J198" s="56" t="e">
        <f>IF(C198&lt;1,"",IF(C198&gt;=2,"",IF(Dati!K248="","",(Dati!K248)/C198*100)))</f>
        <v>#REF!</v>
      </c>
      <c r="K198" s="56" t="e">
        <f>IF(C198&lt;1,"",IF(C198&gt;=2,"",IF(Dati!L248="","",(Dati!L248)/C198*100)))</f>
        <v>#REF!</v>
      </c>
      <c r="L198" s="56" t="e">
        <f>IF(C198&lt;1,"",IF(C198&gt;=2,"",IF(Dati!M248="","",(Dati!M248)/C198*100)))</f>
        <v>#REF!</v>
      </c>
      <c r="M198" s="56" t="e">
        <f>IF(C198&lt;1,"",IF(C198&gt;=2,"",IF(Dati!N248="","",(Dati!N248)/C198*100)))</f>
        <v>#REF!</v>
      </c>
    </row>
    <row r="199" spans="1:13" x14ac:dyDescent="0.25">
      <c r="A199" s="48">
        <f>Dati!A249</f>
        <v>12</v>
      </c>
      <c r="B199" s="48" t="e">
        <f>Dati!B249</f>
        <v>#REF!</v>
      </c>
      <c r="C199" s="54" t="e">
        <f>IF(Dati!C249="","",LOG(Dati!C249))</f>
        <v>#REF!</v>
      </c>
      <c r="D199" s="55" t="e">
        <f>IF(Dati!J249&lt;1,"",IF(Dati!J249&gt;=2,"",Dati!J249))</f>
        <v>#REF!</v>
      </c>
      <c r="E199" s="55" t="e">
        <f>IF(Dati!K249&lt;1,"",IF(Dati!K249&gt;=2,"",Dati!K249))</f>
        <v>#REF!</v>
      </c>
      <c r="F199" s="55" t="e">
        <f>IF(Dati!L249&lt;1,"",IF(Dati!L249&gt;=2,"",Dati!L249))</f>
        <v>#REF!</v>
      </c>
      <c r="G199" s="55" t="e">
        <f>IF(Dati!M249&lt;1,"",IF(Dati!M249&gt;=2,"",Dati!M249))</f>
        <v>#REF!</v>
      </c>
      <c r="H199" s="55" t="e">
        <f>IF(Dati!N249&lt;1,"",IF(Dati!N249&gt;=2,"",Dati!N249))</f>
        <v>#REF!</v>
      </c>
      <c r="I199" s="56" t="e">
        <f>IF(C199&lt;1,"",IF(C199&gt;=2,"",IF(Dati!J249="","",(Dati!J249)/C199*100)))</f>
        <v>#REF!</v>
      </c>
      <c r="J199" s="56" t="e">
        <f>IF(C199&lt;1,"",IF(C199&gt;=2,"",IF(Dati!K249="","",(Dati!K249)/C199*100)))</f>
        <v>#REF!</v>
      </c>
      <c r="K199" s="56" t="e">
        <f>IF(C199&lt;1,"",IF(C199&gt;=2,"",IF(Dati!L249="","",(Dati!L249)/C199*100)))</f>
        <v>#REF!</v>
      </c>
      <c r="L199" s="56" t="e">
        <f>IF(C199&lt;1,"",IF(C199&gt;=2,"",IF(Dati!M249="","",(Dati!M249)/C199*100)))</f>
        <v>#REF!</v>
      </c>
      <c r="M199" s="56" t="e">
        <f>IF(C199&lt;1,"",IF(C199&gt;=2,"",IF(Dati!N249="","",(Dati!N249)/C199*100)))</f>
        <v>#REF!</v>
      </c>
    </row>
    <row r="200" spans="1:13" x14ac:dyDescent="0.25">
      <c r="A200" s="48">
        <f>Dati!A250</f>
        <v>13</v>
      </c>
      <c r="B200" s="48" t="e">
        <f>Dati!B250</f>
        <v>#REF!</v>
      </c>
      <c r="C200" s="54" t="e">
        <f>IF(Dati!C250="","",LOG(Dati!C250))</f>
        <v>#REF!</v>
      </c>
      <c r="D200" s="55" t="e">
        <f>IF(Dati!J250&lt;1,"",IF(Dati!J250&gt;=2,"",Dati!J250))</f>
        <v>#REF!</v>
      </c>
      <c r="E200" s="55" t="e">
        <f>IF(Dati!K250&lt;1,"",IF(Dati!K250&gt;=2,"",Dati!K250))</f>
        <v>#REF!</v>
      </c>
      <c r="F200" s="55" t="e">
        <f>IF(Dati!L250&lt;1,"",IF(Dati!L250&gt;=2,"",Dati!L250))</f>
        <v>#REF!</v>
      </c>
      <c r="G200" s="55" t="e">
        <f>IF(Dati!M250&lt;1,"",IF(Dati!M250&gt;=2,"",Dati!M250))</f>
        <v>#REF!</v>
      </c>
      <c r="H200" s="55" t="e">
        <f>IF(Dati!N250&lt;1,"",IF(Dati!N250&gt;=2,"",Dati!N250))</f>
        <v>#REF!</v>
      </c>
      <c r="I200" s="56" t="e">
        <f>IF(C200&lt;1,"",IF(C200&gt;=2,"",IF(Dati!J250="","",(Dati!J250)/C200*100)))</f>
        <v>#REF!</v>
      </c>
      <c r="J200" s="56" t="e">
        <f>IF(C200&lt;1,"",IF(C200&gt;=2,"",IF(Dati!K250="","",(Dati!K250)/C200*100)))</f>
        <v>#REF!</v>
      </c>
      <c r="K200" s="56" t="e">
        <f>IF(C200&lt;1,"",IF(C200&gt;=2,"",IF(Dati!L250="","",(Dati!L250)/C200*100)))</f>
        <v>#REF!</v>
      </c>
      <c r="L200" s="56" t="e">
        <f>IF(C200&lt;1,"",IF(C200&gt;=2,"",IF(Dati!M250="","",(Dati!M250)/C200*100)))</f>
        <v>#REF!</v>
      </c>
      <c r="M200" s="56" t="e">
        <f>IF(C200&lt;1,"",IF(C200&gt;=2,"",IF(Dati!N250="","",(Dati!N250)/C200*100)))</f>
        <v>#REF!</v>
      </c>
    </row>
    <row r="201" spans="1:13" x14ac:dyDescent="0.25">
      <c r="A201" s="48">
        <f>Dati!A251</f>
        <v>14</v>
      </c>
      <c r="B201" s="48" t="e">
        <f>Dati!B251</f>
        <v>#REF!</v>
      </c>
      <c r="C201" s="54" t="e">
        <f>IF(Dati!C251="","",LOG(Dati!C251))</f>
        <v>#REF!</v>
      </c>
      <c r="D201" s="55" t="e">
        <f>IF(Dati!J251&lt;1,"",IF(Dati!J251&gt;=2,"",Dati!J251))</f>
        <v>#REF!</v>
      </c>
      <c r="E201" s="55" t="e">
        <f>IF(Dati!K251&lt;1,"",IF(Dati!K251&gt;=2,"",Dati!K251))</f>
        <v>#REF!</v>
      </c>
      <c r="F201" s="55" t="e">
        <f>IF(Dati!L251&lt;1,"",IF(Dati!L251&gt;=2,"",Dati!L251))</f>
        <v>#REF!</v>
      </c>
      <c r="G201" s="55" t="e">
        <f>IF(Dati!M251&lt;1,"",IF(Dati!M251&gt;=2,"",Dati!M251))</f>
        <v>#REF!</v>
      </c>
      <c r="H201" s="55" t="e">
        <f>IF(Dati!N251&lt;1,"",IF(Dati!N251&gt;=2,"",Dati!N251))</f>
        <v>#REF!</v>
      </c>
      <c r="I201" s="56" t="e">
        <f>IF(C201&lt;1,"",IF(C201&gt;=2,"",IF(Dati!J251="","",(Dati!J251)/C201*100)))</f>
        <v>#REF!</v>
      </c>
      <c r="J201" s="56" t="e">
        <f>IF(C201&lt;1,"",IF(C201&gt;=2,"",IF(Dati!K251="","",(Dati!K251)/C201*100)))</f>
        <v>#REF!</v>
      </c>
      <c r="K201" s="56" t="e">
        <f>IF(C201&lt;1,"",IF(C201&gt;=2,"",IF(Dati!L251="","",(Dati!L251)/C201*100)))</f>
        <v>#REF!</v>
      </c>
      <c r="L201" s="56" t="e">
        <f>IF(C201&lt;1,"",IF(C201&gt;=2,"",IF(Dati!M251="","",(Dati!M251)/C201*100)))</f>
        <v>#REF!</v>
      </c>
      <c r="M201" s="56" t="e">
        <f>IF(C201&lt;1,"",IF(C201&gt;=2,"",IF(Dati!N251="","",(Dati!N251)/C201*100)))</f>
        <v>#REF!</v>
      </c>
    </row>
    <row r="202" spans="1:13" x14ac:dyDescent="0.25">
      <c r="A202" s="48">
        <f>Dati!A252</f>
        <v>15</v>
      </c>
      <c r="B202" s="48" t="e">
        <f>Dati!B252</f>
        <v>#REF!</v>
      </c>
      <c r="C202" s="54" t="e">
        <f>IF(Dati!C252="","",LOG(Dati!C252))</f>
        <v>#REF!</v>
      </c>
      <c r="D202" s="55" t="e">
        <f>IF(Dati!J252&lt;1,"",IF(Dati!J252&gt;=2,"",Dati!J252))</f>
        <v>#REF!</v>
      </c>
      <c r="E202" s="55" t="e">
        <f>IF(Dati!K252&lt;1,"",IF(Dati!K252&gt;=2,"",Dati!K252))</f>
        <v>#REF!</v>
      </c>
      <c r="F202" s="55" t="e">
        <f>IF(Dati!L252&lt;1,"",IF(Dati!L252&gt;=2,"",Dati!L252))</f>
        <v>#REF!</v>
      </c>
      <c r="G202" s="55" t="e">
        <f>IF(Dati!M252&lt;1,"",IF(Dati!M252&gt;=2,"",Dati!M252))</f>
        <v>#REF!</v>
      </c>
      <c r="H202" s="55" t="e">
        <f>IF(Dati!N252&lt;1,"",IF(Dati!N252&gt;=2,"",Dati!N252))</f>
        <v>#REF!</v>
      </c>
      <c r="I202" s="56" t="e">
        <f>IF(C202&lt;1,"",IF(C202&gt;=2,"",IF(Dati!J252="","",(Dati!J252)/C202*100)))</f>
        <v>#REF!</v>
      </c>
      <c r="J202" s="56" t="e">
        <f>IF(C202&lt;1,"",IF(C202&gt;=2,"",IF(Dati!K252="","",(Dati!K252)/C202*100)))</f>
        <v>#REF!</v>
      </c>
      <c r="K202" s="56" t="e">
        <f>IF(C202&lt;1,"",IF(C202&gt;=2,"",IF(Dati!L252="","",(Dati!L252)/C202*100)))</f>
        <v>#REF!</v>
      </c>
      <c r="L202" s="56" t="e">
        <f>IF(C202&lt;1,"",IF(C202&gt;=2,"",IF(Dati!M252="","",(Dati!M252)/C202*100)))</f>
        <v>#REF!</v>
      </c>
      <c r="M202" s="56" t="e">
        <f>IF(C202&lt;1,"",IF(C202&gt;=2,"",IF(Dati!N252="","",(Dati!N252)/C202*100)))</f>
        <v>#REF!</v>
      </c>
    </row>
    <row r="203" spans="1:13" x14ac:dyDescent="0.25">
      <c r="A203" s="48">
        <f>Dati!A253</f>
        <v>16</v>
      </c>
      <c r="B203" s="48" t="e">
        <f>Dati!B253</f>
        <v>#REF!</v>
      </c>
      <c r="C203" s="54" t="e">
        <f>IF(Dati!C253="","",LOG(Dati!C253))</f>
        <v>#REF!</v>
      </c>
      <c r="D203" s="55" t="e">
        <f>IF(Dati!J253&lt;1,"",IF(Dati!J253&gt;=2,"",Dati!J253))</f>
        <v>#REF!</v>
      </c>
      <c r="E203" s="55" t="e">
        <f>IF(Dati!K253&lt;1,"",IF(Dati!K253&gt;=2,"",Dati!K253))</f>
        <v>#REF!</v>
      </c>
      <c r="F203" s="55" t="e">
        <f>IF(Dati!L253&lt;1,"",IF(Dati!L253&gt;=2,"",Dati!L253))</f>
        <v>#REF!</v>
      </c>
      <c r="G203" s="55" t="e">
        <f>IF(Dati!M253&lt;1,"",IF(Dati!M253&gt;=2,"",Dati!M253))</f>
        <v>#REF!</v>
      </c>
      <c r="H203" s="55" t="e">
        <f>IF(Dati!N253&lt;1,"",IF(Dati!N253&gt;=2,"",Dati!N253))</f>
        <v>#REF!</v>
      </c>
      <c r="I203" s="56" t="e">
        <f>IF(C203&lt;1,"",IF(C203&gt;=2,"",IF(Dati!J253="","",(Dati!J253)/C203*100)))</f>
        <v>#REF!</v>
      </c>
      <c r="J203" s="56" t="e">
        <f>IF(C203&lt;1,"",IF(C203&gt;=2,"",IF(Dati!K253="","",(Dati!K253)/C203*100)))</f>
        <v>#REF!</v>
      </c>
      <c r="K203" s="56" t="e">
        <f>IF(C203&lt;1,"",IF(C203&gt;=2,"",IF(Dati!L253="","",(Dati!L253)/C203*100)))</f>
        <v>#REF!</v>
      </c>
      <c r="L203" s="56" t="e">
        <f>IF(C203&lt;1,"",IF(C203&gt;=2,"",IF(Dati!M253="","",(Dati!M253)/C203*100)))</f>
        <v>#REF!</v>
      </c>
      <c r="M203" s="56" t="e">
        <f>IF(C203&lt;1,"",IF(C203&gt;=2,"",IF(Dati!N253="","",(Dati!N253)/C203*100)))</f>
        <v>#REF!</v>
      </c>
    </row>
    <row r="204" spans="1:13" x14ac:dyDescent="0.25">
      <c r="A204" s="48">
        <f>Dati!A254</f>
        <v>17</v>
      </c>
      <c r="B204" s="48" t="e">
        <f>Dati!B254</f>
        <v>#REF!</v>
      </c>
      <c r="C204" s="54" t="e">
        <f>IF(Dati!C254="","",LOG(Dati!C254))</f>
        <v>#REF!</v>
      </c>
      <c r="D204" s="55" t="e">
        <f>IF(Dati!J254&lt;1,"",IF(Dati!J254&gt;=2,"",Dati!J254))</f>
        <v>#REF!</v>
      </c>
      <c r="E204" s="55" t="e">
        <f>IF(Dati!K254&lt;1,"",IF(Dati!K254&gt;=2,"",Dati!K254))</f>
        <v>#REF!</v>
      </c>
      <c r="F204" s="55" t="e">
        <f>IF(Dati!L254&lt;1,"",IF(Dati!L254&gt;=2,"",Dati!L254))</f>
        <v>#REF!</v>
      </c>
      <c r="G204" s="55" t="e">
        <f>IF(Dati!M254&lt;1,"",IF(Dati!M254&gt;=2,"",Dati!M254))</f>
        <v>#REF!</v>
      </c>
      <c r="H204" s="55" t="e">
        <f>IF(Dati!N254&lt;1,"",IF(Dati!N254&gt;=2,"",Dati!N254))</f>
        <v>#REF!</v>
      </c>
      <c r="I204" s="56" t="e">
        <f>IF(C204&lt;1,"",IF(C204&gt;=2,"",IF(Dati!J254="","",(Dati!J254)/C204*100)))</f>
        <v>#REF!</v>
      </c>
      <c r="J204" s="56" t="e">
        <f>IF(C204&lt;1,"",IF(C204&gt;=2,"",IF(Dati!K254="","",(Dati!K254)/C204*100)))</f>
        <v>#REF!</v>
      </c>
      <c r="K204" s="56" t="e">
        <f>IF(C204&lt;1,"",IF(C204&gt;=2,"",IF(Dati!L254="","",(Dati!L254)/C204*100)))</f>
        <v>#REF!</v>
      </c>
      <c r="L204" s="56" t="e">
        <f>IF(C204&lt;1,"",IF(C204&gt;=2,"",IF(Dati!M254="","",(Dati!M254)/C204*100)))</f>
        <v>#REF!</v>
      </c>
      <c r="M204" s="56" t="e">
        <f>IF(C204&lt;1,"",IF(C204&gt;=2,"",IF(Dati!N254="","",(Dati!N254)/C204*100)))</f>
        <v>#REF!</v>
      </c>
    </row>
    <row r="205" spans="1:13" ht="13.8" thickBot="1" x14ac:dyDescent="0.3">
      <c r="A205" s="48"/>
      <c r="B205" s="48"/>
      <c r="C205" s="67"/>
      <c r="D205" s="66"/>
      <c r="E205" s="66"/>
      <c r="F205" s="66"/>
      <c r="G205" s="66"/>
      <c r="H205" s="66"/>
      <c r="I205" s="52"/>
      <c r="J205" s="52"/>
      <c r="K205" s="52"/>
      <c r="L205" s="52"/>
      <c r="M205" s="52"/>
    </row>
    <row r="206" spans="1:13" ht="13.8" thickTop="1" x14ac:dyDescent="0.25">
      <c r="A206" s="68"/>
      <c r="B206" s="68"/>
      <c r="C206" s="69" t="s">
        <v>14</v>
      </c>
      <c r="D206" s="69"/>
      <c r="E206" s="70" t="str">
        <f>IF(COUNT(D188:H204)&lt;2,"",AVERAGE(D188:H204))</f>
        <v/>
      </c>
      <c r="F206" s="69"/>
      <c r="G206" s="69"/>
      <c r="H206" s="69"/>
      <c r="I206" s="71"/>
      <c r="J206" s="71" t="s">
        <v>7</v>
      </c>
      <c r="K206" s="71"/>
      <c r="L206" s="71"/>
      <c r="M206" s="71"/>
    </row>
    <row r="207" spans="1:13" x14ac:dyDescent="0.25">
      <c r="C207" s="73" t="s">
        <v>6</v>
      </c>
      <c r="E207" s="55" t="str">
        <f>IF(COUNT(D188:H204)&lt;2,"",STDEV(D188:H204))</f>
        <v/>
      </c>
      <c r="J207" s="73" t="s">
        <v>14</v>
      </c>
      <c r="K207" s="73"/>
      <c r="L207" s="55" t="str">
        <f>IF(COUNT(I188:M204)=0,"",AVERAGE(I188:M204))</f>
        <v/>
      </c>
    </row>
    <row r="208" spans="1:13" x14ac:dyDescent="0.25">
      <c r="C208" s="73" t="s">
        <v>23</v>
      </c>
      <c r="E208" s="55" t="str">
        <f>IF(COUNT(D188:H204)=0,"Immettere dati",IF(COUNT(D188:H204)&lt;2,"Immettere più dati",E207*2^0.5*(TINV(0.05,COUNT(D188:H204)-1))))</f>
        <v>Immettere dati</v>
      </c>
      <c r="F208" s="54" t="str">
        <f>IF(COUNT(D188:H204)=0,"",IF(COUNT(D188:H204)&lt;6,"Attenzione, dati insufficienti!",""))</f>
        <v/>
      </c>
      <c r="J208" s="73" t="s">
        <v>52</v>
      </c>
      <c r="K208" s="73"/>
      <c r="L208" s="55" t="str">
        <f>IF(COUNT(I188:M204)&lt;2,"",STDEV(I188:M204)*2)</f>
        <v/>
      </c>
    </row>
    <row r="209" spans="1:13" x14ac:dyDescent="0.25">
      <c r="C209" s="39" t="s">
        <v>9</v>
      </c>
      <c r="E209" s="55" t="str">
        <f>IF(COUNT(D188:H204)&lt;2,"",E208/(2^0.5))</f>
        <v/>
      </c>
      <c r="F209" s="74" t="str">
        <f>IF(COUNT(D188:H204)=0,"",IF(COUNT(D188:H204)&lt;6,"Attenzione, dati insufficienti!",""))</f>
        <v/>
      </c>
      <c r="L209" s="39" t="str">
        <f>IF(COUNT(I188:M204)&lt;2,"",DEVSQ(I188:M204))</f>
        <v/>
      </c>
    </row>
    <row r="210" spans="1:13" ht="13.8" thickBot="1" x14ac:dyDescent="0.3">
      <c r="C210" s="39" t="s">
        <v>10</v>
      </c>
      <c r="E210" s="55" t="str">
        <f>IF(COUNT(D188:H204)&lt;2,"",E208/2)</f>
        <v/>
      </c>
      <c r="F210" s="74" t="str">
        <f>IF(COUNT(D188:H204)=0,"",IF(COUNT(D188:H204)&lt;6,"Attenzione, dati insufficienti!",""))</f>
        <v/>
      </c>
      <c r="L210" s="39" t="str">
        <f>IF(COUNT(I188:M204)&lt;2,"",VAR(I188:M204))</f>
        <v/>
      </c>
    </row>
    <row r="211" spans="1:13" ht="13.8" thickTop="1" x14ac:dyDescent="0.2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</row>
  </sheetData>
  <sheetProtection password="EB3E" sheet="1" objects="1" scenarios="1"/>
  <mergeCells count="11">
    <mergeCell ref="A1:I1"/>
    <mergeCell ref="D3:F3"/>
    <mergeCell ref="I5:M5"/>
    <mergeCell ref="I31:M31"/>
    <mergeCell ref="O6:Q6"/>
    <mergeCell ref="I187:M187"/>
    <mergeCell ref="I57:M57"/>
    <mergeCell ref="I83:M83"/>
    <mergeCell ref="I109:M109"/>
    <mergeCell ref="I135:M135"/>
    <mergeCell ref="I161:M161"/>
  </mergeCells>
  <phoneticPr fontId="0" type="noConversion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1"/>
  <sheetViews>
    <sheetView topLeftCell="A1046" zoomScale="70" workbookViewId="0">
      <selection activeCell="S1082" sqref="S1082"/>
    </sheetView>
  </sheetViews>
  <sheetFormatPr defaultRowHeight="13.2" x14ac:dyDescent="0.25"/>
  <cols>
    <col min="1" max="1" width="7.33203125" style="39" customWidth="1"/>
    <col min="2" max="2" width="6.33203125" style="39" customWidth="1"/>
    <col min="3" max="3" width="8.33203125" style="39" customWidth="1"/>
    <col min="4" max="4" width="5.6640625" style="39" customWidth="1"/>
    <col min="5" max="5" width="6.109375" style="39" customWidth="1"/>
    <col min="6" max="6" width="5" style="39" customWidth="1"/>
    <col min="7" max="7" width="5.109375" style="39" customWidth="1"/>
    <col min="8" max="8" width="5.88671875" style="39" customWidth="1"/>
    <col min="9" max="9" width="7.33203125" style="39" customWidth="1"/>
    <col min="10" max="10" width="5.88671875" style="39" customWidth="1"/>
    <col min="11" max="11" width="5.6640625" style="39" customWidth="1"/>
    <col min="12" max="12" width="6.5546875" style="39" customWidth="1"/>
    <col min="13" max="13" width="5.5546875" style="39" customWidth="1"/>
    <col min="14" max="16384" width="8.88671875" style="39"/>
  </cols>
  <sheetData>
    <row r="1" spans="1:19" ht="17.399999999999999" x14ac:dyDescent="0.3">
      <c r="A1" s="1017"/>
      <c r="B1" s="1017"/>
      <c r="C1" s="1017"/>
      <c r="D1" s="1017"/>
      <c r="E1" s="1017"/>
      <c r="F1" s="1017"/>
      <c r="G1" s="1017"/>
      <c r="H1" s="1017"/>
      <c r="I1" s="1017"/>
    </row>
    <row r="2" spans="1:19" x14ac:dyDescent="0.25">
      <c r="A2" s="40"/>
      <c r="B2" s="40"/>
      <c r="E2" s="41"/>
      <c r="F2" s="42" t="s">
        <v>0</v>
      </c>
      <c r="G2" s="42"/>
      <c r="H2" s="43"/>
    </row>
    <row r="3" spans="1:19" x14ac:dyDescent="0.25">
      <c r="A3" s="39" t="s">
        <v>1</v>
      </c>
      <c r="B3" s="39" t="s">
        <v>4</v>
      </c>
      <c r="D3" s="1018" t="s">
        <v>3</v>
      </c>
      <c r="E3" s="1012"/>
      <c r="F3" s="1019"/>
    </row>
    <row r="4" spans="1:19" x14ac:dyDescent="0.25">
      <c r="A4" s="39" t="s">
        <v>15</v>
      </c>
      <c r="D4" s="45"/>
      <c r="E4" s="44"/>
      <c r="F4" s="46"/>
      <c r="G4" s="47"/>
      <c r="H4" s="47"/>
    </row>
    <row r="5" spans="1:19" ht="19.95" customHeight="1" thickBot="1" x14ac:dyDescent="0.3">
      <c r="A5" s="48" t="str">
        <f>Dati!A13</f>
        <v>N.</v>
      </c>
      <c r="B5" s="48" t="str">
        <f>Dati!B13</f>
        <v>Anno</v>
      </c>
      <c r="C5" s="49" t="str">
        <f>Dati!C13</f>
        <v>Valore assegnato</v>
      </c>
      <c r="D5" s="50">
        <f>Dati!D13</f>
        <v>1</v>
      </c>
      <c r="E5" s="50">
        <f>Dati!E13</f>
        <v>2</v>
      </c>
      <c r="F5" s="51">
        <f>Dati!F13</f>
        <v>3</v>
      </c>
      <c r="G5" s="51">
        <f>Dati!G13</f>
        <v>4</v>
      </c>
      <c r="H5" s="51">
        <f>Dati!H13</f>
        <v>5</v>
      </c>
      <c r="I5" s="1016" t="s">
        <v>13</v>
      </c>
      <c r="J5" s="1016"/>
      <c r="K5" s="1016"/>
      <c r="L5" s="1016"/>
      <c r="M5" s="1016"/>
      <c r="N5" s="51"/>
      <c r="O5" s="51"/>
      <c r="P5" s="52"/>
      <c r="Q5" s="52"/>
      <c r="R5" s="52"/>
      <c r="S5" s="52"/>
    </row>
    <row r="6" spans="1:19" x14ac:dyDescent="0.25">
      <c r="A6" s="53">
        <f>Dati!A14</f>
        <v>1</v>
      </c>
      <c r="B6" s="53">
        <f>Dati!B14</f>
        <v>2006</v>
      </c>
      <c r="C6" s="54">
        <f>IF(Dati!C14="","",LOG(Dati!C14))</f>
        <v>3.7403626894942437</v>
      </c>
      <c r="D6" s="55" t="str">
        <f>IF(Dati!J14&lt;2,"",IF(Dati!J14&gt;=3,"",Dati!J14))</f>
        <v/>
      </c>
      <c r="E6" s="55" t="str">
        <f>IF(Dati!K14&lt;2,"",IF(Dati!K14&gt;=3,"",Dati!K14))</f>
        <v/>
      </c>
      <c r="F6" s="55" t="str">
        <f>IF(Dati!L14&lt;2,"",IF(Dati!L14&gt;=3,"",Dati!L14))</f>
        <v/>
      </c>
      <c r="G6" s="55" t="str">
        <f>IF(Dati!M14&lt;2,"",IF(Dati!M14&gt;=3,"",Dati!M14))</f>
        <v/>
      </c>
      <c r="H6" s="55" t="str">
        <f>IF(Dati!N14&lt;2,"",IF(Dati!N14&gt;=3,"",Dati!N14))</f>
        <v/>
      </c>
      <c r="I6" s="56" t="str">
        <f>IF(C6&lt;2,"",IF(C6&gt;=3,"",IF(Dati!J14="","",(Dati!J14)/C6*100)))</f>
        <v/>
      </c>
      <c r="J6" s="56" t="str">
        <f>IF(C6&lt;2,"",IF(C6&gt;=3,"",IF(Dati!K14="","",(Dati!K14)/C6*100)))</f>
        <v/>
      </c>
      <c r="K6" s="56" t="str">
        <f>IF(C6&lt;2,"",IF(C6&gt;=3,"",IF(Dati!L14="","",(Dati!L14)/C6*100)))</f>
        <v/>
      </c>
      <c r="L6" s="56" t="str">
        <f>IF(C6&lt;2,"",IF(C6&gt;=3,"",IF(Dati!M14="","",(Dati!M14)/C6*100)))</f>
        <v/>
      </c>
      <c r="M6" s="56" t="str">
        <f>IF(C6&lt;2,"",IF(C6&gt;=3,"",IF(Dati!N14="","",(Dati!N14)/C6*100)))</f>
        <v/>
      </c>
      <c r="N6" s="57"/>
      <c r="O6" s="1020" t="s">
        <v>27</v>
      </c>
      <c r="P6" s="1021"/>
      <c r="Q6" s="1022"/>
      <c r="R6" s="52"/>
      <c r="S6" s="52"/>
    </row>
    <row r="7" spans="1:19" x14ac:dyDescent="0.25">
      <c r="A7" s="53">
        <f>Dati!A15</f>
        <v>2</v>
      </c>
      <c r="B7" s="53">
        <f>Dati!B15</f>
        <v>2007</v>
      </c>
      <c r="C7" s="54">
        <f>IF(Dati!C15="","",LOG(Dati!C15))</f>
        <v>2.7781512503836434</v>
      </c>
      <c r="D7" s="55">
        <f>IF(Dati!J15&lt;2,"",IF(Dati!J15&gt;=3,"",Dati!J15))</f>
        <v>2.8808135922807914</v>
      </c>
      <c r="E7" s="55" t="str">
        <f>IF(Dati!K15&lt;2,"",IF(Dati!K15&gt;=3,"",Dati!K15))</f>
        <v/>
      </c>
      <c r="F7" s="55" t="str">
        <f>IF(Dati!L15&lt;2,"",IF(Dati!L15&gt;=3,"",Dati!L15))</f>
        <v/>
      </c>
      <c r="G7" s="55">
        <f>IF(Dati!M15&lt;2,"",IF(Dati!M15&gt;=3,"",Dati!M15))</f>
        <v>2.9242792860618816</v>
      </c>
      <c r="H7" s="55" t="str">
        <f>IF(Dati!N15&lt;2,"",IF(Dati!N15&gt;=3,"",Dati!N15))</f>
        <v/>
      </c>
      <c r="I7" s="56">
        <f>IF(C7&lt;2,"",IF(C7&gt;=3,"",IF(Dati!J15="","",(Dati!J15)/C7*100)))</f>
        <v>103.69534746831984</v>
      </c>
      <c r="J7" s="56" t="str">
        <f>IF(C7&lt;2,"",IF(C7&gt;=3,"",IF(Dati!K15="","",(Dati!K15)/C7*100)))</f>
        <v/>
      </c>
      <c r="K7" s="56" t="str">
        <f>IF(C7&lt;2,"",IF(C7&gt;=3,"",IF(Dati!L15="","",(Dati!L15)/C7*100)))</f>
        <v/>
      </c>
      <c r="L7" s="56">
        <f>IF(C7&lt;2,"",IF(C7&gt;=3,"",IF(Dati!M15="","",(Dati!M15)/C7*100)))</f>
        <v>105.25990208985414</v>
      </c>
      <c r="M7" s="56" t="str">
        <f>IF(C7&lt;2,"",IF(C7&gt;=3,"",IF(Dati!N15="","",(Dati!N15)/C7*100)))</f>
        <v/>
      </c>
      <c r="N7" s="57"/>
      <c r="O7" s="58"/>
      <c r="P7" s="52"/>
      <c r="Q7" s="59"/>
      <c r="R7" s="52"/>
      <c r="S7" s="52"/>
    </row>
    <row r="8" spans="1:19" x14ac:dyDescent="0.25">
      <c r="A8" s="53">
        <f>Dati!A16</f>
        <v>3</v>
      </c>
      <c r="B8" s="53" t="str">
        <f>Dati!B16</f>
        <v/>
      </c>
      <c r="C8" s="54" t="str">
        <f>IF(Dati!C16="","",LOG(Dati!C16))</f>
        <v/>
      </c>
      <c r="D8" s="55">
        <f>IF(Dati!J16&lt;2,"",IF(Dati!J16&gt;=3,"",Dati!J16))</f>
        <v>2.9777236052888476</v>
      </c>
      <c r="E8" s="55" t="str">
        <f>IF(Dati!K16&lt;2,"",IF(Dati!K16&gt;=3,"",Dati!K16))</f>
        <v/>
      </c>
      <c r="F8" s="55" t="str">
        <f>IF(Dati!L16&lt;2,"",IF(Dati!L16&gt;=3,"",Dati!L16))</f>
        <v/>
      </c>
      <c r="G8" s="55">
        <f>IF(Dati!M16&lt;2,"",IF(Dati!M16&gt;=3,"",Dati!M16))</f>
        <v>2.9956351945975501</v>
      </c>
      <c r="H8" s="55" t="str">
        <f>IF(Dati!N16&lt;2,"",IF(Dati!N16&gt;=3,"",Dati!N16))</f>
        <v/>
      </c>
      <c r="I8" s="56" t="str">
        <f>IF(C8&lt;2,"",IF(C8&gt;=3,"",IF(Dati!J16="","",(Dati!J16)/C8*100)))</f>
        <v/>
      </c>
      <c r="J8" s="56" t="str">
        <f>IF(C8&lt;2,"",IF(C8&gt;=3,"",IF(Dati!K16="","",(Dati!K16)/C8*100)))</f>
        <v/>
      </c>
      <c r="K8" s="56" t="str">
        <f>IF(C8&lt;2,"",IF(C8&gt;=3,"",IF(Dati!L16="","",(Dati!L16)/C8*100)))</f>
        <v/>
      </c>
      <c r="L8" s="56" t="str">
        <f>IF(C8&lt;2,"",IF(C8&gt;=3,"",IF(Dati!M16="","",(Dati!M16)/C8*100)))</f>
        <v/>
      </c>
      <c r="M8" s="56" t="str">
        <f>IF(C8&lt;2,"",IF(C8&gt;=3,"",IF(Dati!N16="","",(Dati!N16)/C8*100)))</f>
        <v/>
      </c>
      <c r="N8" s="57"/>
      <c r="O8" s="60" t="s">
        <v>25</v>
      </c>
      <c r="P8" s="52"/>
      <c r="Q8" s="61" t="str">
        <f>IF(COUNT(D6:H22,D32:H48,D58:H74,D84:H100,D110:H126,D136:H152,D162:H178,D188:H204)&lt;2,"",IF(P13&lt;2,"",AVERAGE(D6:H22,D32:H48,D58:H74,D84:H100,D110:H126,D136:H152,D162:H178,D188:H204)))</f>
        <v/>
      </c>
      <c r="R8" s="52"/>
      <c r="S8" s="52"/>
    </row>
    <row r="9" spans="1:19" x14ac:dyDescent="0.25">
      <c r="A9" s="53">
        <f>Dati!A17</f>
        <v>4</v>
      </c>
      <c r="B9" s="53">
        <f>Dati!B17</f>
        <v>2007</v>
      </c>
      <c r="C9" s="54">
        <f>IF(Dati!C17="","",LOG(Dati!C17))</f>
        <v>2.9867717342662448</v>
      </c>
      <c r="D9" s="55" t="str">
        <f>IF(Dati!J17&lt;2,"",IF(Dati!J17&gt;=3,"",Dati!J17))</f>
        <v/>
      </c>
      <c r="E9" s="55" t="str">
        <f>IF(Dati!K17&lt;2,"",IF(Dati!K17&gt;=3,"",Dati!K17))</f>
        <v/>
      </c>
      <c r="F9" s="55" t="str">
        <f>IF(Dati!L17&lt;2,"",IF(Dati!L17&gt;=3,"",Dati!L17))</f>
        <v/>
      </c>
      <c r="G9" s="55" t="str">
        <f>IF(Dati!M17&lt;2,"",IF(Dati!M17&gt;=3,"",Dati!M17))</f>
        <v/>
      </c>
      <c r="H9" s="55" t="str">
        <f>IF(Dati!N17&lt;2,"",IF(Dati!N17&gt;=3,"",Dati!N17))</f>
        <v/>
      </c>
      <c r="I9" s="56">
        <f>IF(C9&lt;2,"",IF(C9&gt;=3,"",IF(Dati!J17="","",(Dati!J17)/C9*100)))</f>
        <v>107.27702910457184</v>
      </c>
      <c r="J9" s="56" t="str">
        <f>IF(C9&lt;2,"",IF(C9&gt;=3,"",IF(Dati!K17="","",(Dati!K17)/C9*100)))</f>
        <v/>
      </c>
      <c r="K9" s="56" t="str">
        <f>IF(C9&lt;2,"",IF(C9&gt;=3,"",IF(Dati!L17="","",(Dati!L17)/C9*100)))</f>
        <v/>
      </c>
      <c r="L9" s="56">
        <f>IF(C9&lt;2,"",IF(C9&gt;=3,"",IF(Dati!M17="","",(Dati!M17)/C9*100)))</f>
        <v>103.09395963277663</v>
      </c>
      <c r="M9" s="56">
        <f>IF(C9&lt;2,"",IF(C9&gt;=3,"",IF(Dati!N17="","",(Dati!N17)/C9*100)))</f>
        <v>108.15854738132148</v>
      </c>
      <c r="N9" s="57"/>
      <c r="O9" s="60" t="s">
        <v>26</v>
      </c>
      <c r="P9" s="52"/>
      <c r="Q9" s="61" t="str">
        <f>IF(COUNT(D6:H22,D32:H48,D58:H74,D84:H100,D110:H126,D136:H152,D162:H178,D188:H204)&lt;2,"",IF(P13&lt;2,"",STDEV(D6:H22,D32:H48,D58:H74,D84:H100,D110:H126,D136:H152,D162:H178,D188:H204)))</f>
        <v/>
      </c>
      <c r="R9" s="52"/>
      <c r="S9" s="52"/>
    </row>
    <row r="10" spans="1:19" ht="13.8" thickBot="1" x14ac:dyDescent="0.3">
      <c r="A10" s="53">
        <f>Dati!A18</f>
        <v>5</v>
      </c>
      <c r="B10" s="53" t="str">
        <f>Dati!B18</f>
        <v/>
      </c>
      <c r="C10" s="54" t="str">
        <f>IF(Dati!C18="","",LOG(Dati!C18))</f>
        <v/>
      </c>
      <c r="D10" s="55" t="str">
        <f>IF(Dati!J18&lt;2,"",IF(Dati!J18&gt;=3,"",Dati!J18))</f>
        <v/>
      </c>
      <c r="E10" s="55" t="str">
        <f>IF(Dati!K18&lt;2,"",IF(Dati!K18&gt;=3,"",Dati!K18))</f>
        <v/>
      </c>
      <c r="F10" s="55" t="str">
        <f>IF(Dati!L18&lt;2,"",IF(Dati!L18&gt;=3,"",Dati!L18))</f>
        <v/>
      </c>
      <c r="G10" s="55" t="str">
        <f>IF(Dati!M18&lt;2,"",IF(Dati!M18&gt;=3,"",Dati!M18))</f>
        <v/>
      </c>
      <c r="H10" s="55" t="str">
        <f>IF(Dati!N18&lt;2,"",IF(Dati!N18&gt;=3,"",Dati!N18))</f>
        <v/>
      </c>
      <c r="I10" s="56" t="str">
        <f>IF(C10&lt;2,"",IF(C10&gt;=3,"",IF(Dati!J18="","",(Dati!J18)/C10*100)))</f>
        <v/>
      </c>
      <c r="J10" s="56" t="str">
        <f>IF(C10&lt;2,"",IF(C10&gt;=3,"",IF(Dati!K18="","",(Dati!K18)/C10*100)))</f>
        <v/>
      </c>
      <c r="K10" s="56" t="str">
        <f>IF(C10&lt;2,"",IF(C10&gt;=3,"",IF(Dati!L18="","",(Dati!L18)/C10*100)))</f>
        <v/>
      </c>
      <c r="L10" s="56" t="str">
        <f>IF(C10&lt;2,"",IF(C10&gt;=3,"",IF(Dati!M18="","",(Dati!M18)/C10*100)))</f>
        <v/>
      </c>
      <c r="M10" s="56" t="str">
        <f>IF(C10&lt;2,"",IF(C10&gt;=3,"",IF(Dati!N18="","",(Dati!N18)/C10*100)))</f>
        <v/>
      </c>
      <c r="N10" s="57"/>
      <c r="O10" s="62" t="s">
        <v>28</v>
      </c>
      <c r="P10" s="63"/>
      <c r="Q10" s="64" t="str">
        <f>IF(COUNT(D6:H22,D32:H48,D58:H74,D84:H100,D110:H126,D136:H152,D162:H178,D188:H204)&lt;2,"Immettere più dati",IF(P13&lt;2,"Immettere più lab.",Q9*2^0.5*(TINV(0.05,COUNT(D6:H22,D32:H48,D58:H74,D84:H100,D110:H126,D136:H152,D162:H178,D188:H204)-1))))</f>
        <v>Immettere più lab.</v>
      </c>
      <c r="R10" s="52"/>
      <c r="S10" s="52"/>
    </row>
    <row r="11" spans="1:19" x14ac:dyDescent="0.25">
      <c r="A11" s="53">
        <f>Dati!A19</f>
        <v>6</v>
      </c>
      <c r="B11" s="53">
        <f>Dati!B19</f>
        <v>2008</v>
      </c>
      <c r="C11" s="54">
        <f>IF(Dati!C19="","",LOG(Dati!C19))</f>
        <v>3.1931245983544616</v>
      </c>
      <c r="D11" s="55" t="str">
        <f>IF(Dati!J19&lt;2,"",IF(Dati!J19&gt;=3,"",Dati!J19))</f>
        <v/>
      </c>
      <c r="E11" s="55" t="str">
        <f>IF(Dati!K19&lt;2,"",IF(Dati!K19&gt;=3,"",Dati!K19))</f>
        <v/>
      </c>
      <c r="F11" s="55" t="str">
        <f>IF(Dati!L19&lt;2,"",IF(Dati!L19&gt;=3,"",Dati!L19))</f>
        <v/>
      </c>
      <c r="G11" s="55" t="str">
        <f>IF(Dati!M19&lt;2,"",IF(Dati!M19&gt;=3,"",Dati!M19))</f>
        <v/>
      </c>
      <c r="H11" s="55" t="str">
        <f>IF(Dati!N19&lt;2,"",IF(Dati!N19&gt;=3,"",Dati!N19))</f>
        <v/>
      </c>
      <c r="I11" s="56" t="str">
        <f>IF(C11&lt;2,"",IF(C11&gt;=3,"",IF(Dati!J19="","",(Dati!J19)/C11*100)))</f>
        <v/>
      </c>
      <c r="J11" s="56" t="str">
        <f>IF(C11&lt;2,"",IF(C11&gt;=3,"",IF(Dati!K19="","",(Dati!K19)/C11*100)))</f>
        <v/>
      </c>
      <c r="K11" s="56" t="str">
        <f>IF(C11&lt;2,"",IF(C11&gt;=3,"",IF(Dati!L19="","",(Dati!L19)/C11*100)))</f>
        <v/>
      </c>
      <c r="L11" s="56" t="str">
        <f>IF(C11&lt;2,"",IF(C11&gt;=3,"",IF(Dati!M19="","",(Dati!M19)/C11*100)))</f>
        <v/>
      </c>
      <c r="M11" s="56" t="str">
        <f>IF(C11&lt;2,"",IF(C11&gt;=3,"",IF(Dati!N19="","",(Dati!N19)/C11*100)))</f>
        <v/>
      </c>
      <c r="N11" s="57"/>
      <c r="O11" s="57"/>
      <c r="P11" s="52"/>
      <c r="Q11" s="52"/>
      <c r="R11" s="52"/>
      <c r="S11" s="52"/>
    </row>
    <row r="12" spans="1:19" x14ac:dyDescent="0.25">
      <c r="A12" s="53">
        <f>Dati!A20</f>
        <v>7</v>
      </c>
      <c r="B12" s="53" t="str">
        <f>Dati!B20</f>
        <v/>
      </c>
      <c r="C12" s="54" t="str">
        <f>IF(Dati!C20="","",LOG(Dati!C20))</f>
        <v/>
      </c>
      <c r="D12" s="55" t="str">
        <f>IF(Dati!J20&lt;2,"",IF(Dati!J20&gt;=3,"",Dati!J20))</f>
        <v/>
      </c>
      <c r="E12" s="55" t="str">
        <f>IF(Dati!K20&lt;2,"",IF(Dati!K20&gt;=3,"",Dati!K20))</f>
        <v/>
      </c>
      <c r="F12" s="55" t="str">
        <f>IF(Dati!L20&lt;2,"",IF(Dati!L20&gt;=3,"",Dati!L20))</f>
        <v/>
      </c>
      <c r="G12" s="55" t="str">
        <f>IF(Dati!M20&lt;2,"",IF(Dati!M20&gt;=3,"",Dati!M20))</f>
        <v/>
      </c>
      <c r="H12" s="55" t="str">
        <f>IF(Dati!N20&lt;2,"",IF(Dati!N20&gt;=3,"",Dati!N20))</f>
        <v/>
      </c>
      <c r="I12" s="56" t="str">
        <f>IF(C12&lt;2,"",IF(C12&gt;=3,"",IF(Dati!J20="","",(Dati!J20)/C12*100)))</f>
        <v/>
      </c>
      <c r="J12" s="56" t="str">
        <f>IF(C12&lt;2,"",IF(C12&gt;=3,"",IF(Dati!K20="","",(Dati!K20)/C12*100)))</f>
        <v/>
      </c>
      <c r="K12" s="56" t="str">
        <f>IF(C12&lt;2,"",IF(C12&gt;=3,"",IF(Dati!L20="","",(Dati!L20)/C12*100)))</f>
        <v/>
      </c>
      <c r="L12" s="56" t="str">
        <f>IF(C12&lt;2,"",IF(C12&gt;=3,"",IF(Dati!M20="","",(Dati!M20)/C12*100)))</f>
        <v/>
      </c>
      <c r="M12" s="56" t="str">
        <f>IF(C12&lt;2,"",IF(C12&gt;=3,"",IF(Dati!N20="","",(Dati!N20)/C12*100)))</f>
        <v/>
      </c>
      <c r="N12" s="57"/>
      <c r="O12" s="57"/>
      <c r="P12" s="52"/>
      <c r="Q12" s="52"/>
      <c r="R12" s="52"/>
      <c r="S12" s="52"/>
    </row>
    <row r="13" spans="1:19" x14ac:dyDescent="0.25">
      <c r="A13" s="53">
        <f>Dati!A21</f>
        <v>8</v>
      </c>
      <c r="B13" s="53">
        <f>Dati!B21</f>
        <v>2008</v>
      </c>
      <c r="C13" s="54" t="str">
        <f>IF(Dati!C21="","",LOG(Dati!C21))</f>
        <v/>
      </c>
      <c r="D13" s="55" t="str">
        <f>IF(Dati!J21&lt;2,"",IF(Dati!J21&gt;=3,"",Dati!J21))</f>
        <v/>
      </c>
      <c r="E13" s="55" t="str">
        <f>IF(Dati!K21&lt;2,"",IF(Dati!K21&gt;=3,"",Dati!K21))</f>
        <v/>
      </c>
      <c r="F13" s="55" t="str">
        <f>IF(Dati!L21&lt;2,"",IF(Dati!L21&gt;=3,"",Dati!L21))</f>
        <v/>
      </c>
      <c r="G13" s="55" t="str">
        <f>IF(Dati!M21&lt;2,"",IF(Dati!M21&gt;=3,"",Dati!M21))</f>
        <v/>
      </c>
      <c r="H13" s="55" t="str">
        <f>IF(Dati!N21&lt;2,"",IF(Dati!N21&gt;=3,"",Dati!N21))</f>
        <v/>
      </c>
      <c r="I13" s="56" t="str">
        <f>IF(C13&lt;2,"",IF(C13&gt;=3,"",IF(Dati!J21="","",(Dati!J21)/C13*100)))</f>
        <v/>
      </c>
      <c r="J13" s="56" t="str">
        <f>IF(C13&lt;2,"",IF(C13&gt;=3,"",IF(Dati!K21="","",(Dati!K21)/C13*100)))</f>
        <v/>
      </c>
      <c r="K13" s="56" t="str">
        <f>IF(C13&lt;2,"",IF(C13&gt;=3,"",IF(Dati!L21="","",(Dati!L21)/C13*100)))</f>
        <v/>
      </c>
      <c r="L13" s="56" t="str">
        <f>IF(C13&lt;2,"",IF(C13&gt;=3,"",IF(Dati!M21="","",(Dati!M21)/C13*100)))</f>
        <v/>
      </c>
      <c r="M13" s="56" t="str">
        <f>IF(C13&lt;2,"",IF(C13&gt;=3,"",IF(Dati!N21="","",(Dati!N21)/C13*100)))</f>
        <v/>
      </c>
      <c r="N13" s="57"/>
      <c r="O13" s="65" t="s">
        <v>32</v>
      </c>
      <c r="P13" s="52">
        <f>COUNT(E24,E50,E76,E102,E128,E154,E180,E206)</f>
        <v>0</v>
      </c>
      <c r="Q13" s="52"/>
      <c r="R13" s="52"/>
      <c r="S13" s="52"/>
    </row>
    <row r="14" spans="1:19" x14ac:dyDescent="0.25">
      <c r="A14" s="53">
        <f>Dati!A22</f>
        <v>9</v>
      </c>
      <c r="B14" s="53" t="e">
        <f>Dati!B22</f>
        <v>#REF!</v>
      </c>
      <c r="C14" s="54" t="e">
        <f>IF(Dati!C22="","",LOG(Dati!C22))</f>
        <v>#REF!</v>
      </c>
      <c r="D14" s="55" t="e">
        <f>IF(Dati!J22&lt;2,"",IF(Dati!J22&gt;=3,"",Dati!J22))</f>
        <v>#REF!</v>
      </c>
      <c r="E14" s="55" t="e">
        <f>IF(Dati!K22&lt;2,"",IF(Dati!K22&gt;=3,"",Dati!K22))</f>
        <v>#REF!</v>
      </c>
      <c r="F14" s="55" t="e">
        <f>IF(Dati!L22&lt;2,"",IF(Dati!L22&gt;=3,"",Dati!L22))</f>
        <v>#REF!</v>
      </c>
      <c r="G14" s="55" t="e">
        <f>IF(Dati!M22&lt;2,"",IF(Dati!M22&gt;=3,"",Dati!M22))</f>
        <v>#REF!</v>
      </c>
      <c r="H14" s="55" t="e">
        <f>IF(Dati!N22&lt;2,"",IF(Dati!N22&gt;=3,"",Dati!N22))</f>
        <v>#REF!</v>
      </c>
      <c r="I14" s="56" t="e">
        <f>IF(C14&lt;2,"",IF(C14&gt;=3,"",IF(Dati!J22="","",(Dati!J22)/C14*100)))</f>
        <v>#REF!</v>
      </c>
      <c r="J14" s="56" t="e">
        <f>IF(C14&lt;2,"",IF(C14&gt;=3,"",IF(Dati!K22="","",(Dati!K22)/C14*100)))</f>
        <v>#REF!</v>
      </c>
      <c r="K14" s="56" t="e">
        <f>IF(C14&lt;2,"",IF(C14&gt;=3,"",IF(Dati!L22="","",(Dati!L22)/C14*100)))</f>
        <v>#REF!</v>
      </c>
      <c r="L14" s="56" t="e">
        <f>IF(C14&lt;2,"",IF(C14&gt;=3,"",IF(Dati!M22="","",(Dati!M22)/C14*100)))</f>
        <v>#REF!</v>
      </c>
      <c r="M14" s="56" t="e">
        <f>IF(C14&lt;2,"",IF(C14&gt;=3,"",IF(Dati!N22="","",(Dati!N22)/C14*100)))</f>
        <v>#REF!</v>
      </c>
      <c r="N14" s="57"/>
      <c r="O14" s="57"/>
      <c r="P14" s="52"/>
      <c r="Q14" s="52"/>
      <c r="R14" s="52"/>
      <c r="S14" s="52"/>
    </row>
    <row r="15" spans="1:19" x14ac:dyDescent="0.25">
      <c r="A15" s="53">
        <f>Dati!A23</f>
        <v>10</v>
      </c>
      <c r="B15" s="53" t="e">
        <f>Dati!B23</f>
        <v>#REF!</v>
      </c>
      <c r="C15" s="54" t="e">
        <f>IF(Dati!C23="","",LOG(Dati!C23))</f>
        <v>#REF!</v>
      </c>
      <c r="D15" s="55" t="e">
        <f>IF(Dati!J23&lt;2,"",IF(Dati!J23&gt;=3,"",Dati!J23))</f>
        <v>#REF!</v>
      </c>
      <c r="E15" s="55" t="e">
        <f>IF(Dati!K23&lt;2,"",IF(Dati!K23&gt;=3,"",Dati!K23))</f>
        <v>#REF!</v>
      </c>
      <c r="F15" s="55" t="e">
        <f>IF(Dati!L23&lt;2,"",IF(Dati!L23&gt;=3,"",Dati!L23))</f>
        <v>#REF!</v>
      </c>
      <c r="G15" s="55" t="e">
        <f>IF(Dati!M23&lt;2,"",IF(Dati!M23&gt;=3,"",Dati!M23))</f>
        <v>#REF!</v>
      </c>
      <c r="H15" s="55" t="e">
        <f>IF(Dati!N23&lt;2,"",IF(Dati!N23&gt;=3,"",Dati!N23))</f>
        <v>#REF!</v>
      </c>
      <c r="I15" s="56" t="e">
        <f>IF(C15&lt;2,"",IF(C15&gt;=3,"",IF(Dati!J23="","",(Dati!J23)/C15*100)))</f>
        <v>#REF!</v>
      </c>
      <c r="J15" s="56" t="e">
        <f>IF(C15&lt;2,"",IF(C15&gt;=3,"",IF(Dati!K23="","",(Dati!K23)/C15*100)))</f>
        <v>#REF!</v>
      </c>
      <c r="K15" s="56" t="e">
        <f>IF(C15&lt;2,"",IF(C15&gt;=3,"",IF(Dati!L23="","",(Dati!L23)/C15*100)))</f>
        <v>#REF!</v>
      </c>
      <c r="L15" s="56" t="e">
        <f>IF(C15&lt;2,"",IF(C15&gt;=3,"",IF(Dati!M23="","",(Dati!M23)/C15*100)))</f>
        <v>#REF!</v>
      </c>
      <c r="M15" s="56" t="e">
        <f>IF(C15&lt;2,"",IF(C15&gt;=3,"",IF(Dati!N23="","",(Dati!N23)/C15*100)))</f>
        <v>#REF!</v>
      </c>
      <c r="N15" s="57"/>
      <c r="O15" s="57"/>
      <c r="P15" s="52"/>
      <c r="Q15" s="52"/>
      <c r="R15" s="52"/>
      <c r="S15" s="52"/>
    </row>
    <row r="16" spans="1:19" x14ac:dyDescent="0.25">
      <c r="A16" s="53">
        <f>Dati!A24</f>
        <v>11</v>
      </c>
      <c r="B16" s="53" t="e">
        <f>Dati!B24</f>
        <v>#REF!</v>
      </c>
      <c r="C16" s="54" t="e">
        <f>IF(Dati!C24="","",LOG(Dati!C24))</f>
        <v>#REF!</v>
      </c>
      <c r="D16" s="55" t="e">
        <f>IF(Dati!J24&lt;2,"",IF(Dati!J24&gt;=3,"",Dati!J24))</f>
        <v>#REF!</v>
      </c>
      <c r="E16" s="55" t="e">
        <f>IF(Dati!K24&lt;2,"",IF(Dati!K24&gt;=3,"",Dati!K24))</f>
        <v>#REF!</v>
      </c>
      <c r="F16" s="55" t="e">
        <f>IF(Dati!L24&lt;2,"",IF(Dati!L24&gt;=3,"",Dati!L24))</f>
        <v>#REF!</v>
      </c>
      <c r="G16" s="55" t="e">
        <f>IF(Dati!M24&lt;2,"",IF(Dati!M24&gt;=3,"",Dati!M24))</f>
        <v>#REF!</v>
      </c>
      <c r="H16" s="55" t="e">
        <f>IF(Dati!N24&lt;2,"",IF(Dati!N24&gt;=3,"",Dati!N24))</f>
        <v>#REF!</v>
      </c>
      <c r="I16" s="56" t="e">
        <f>IF(C16&lt;2,"",IF(C16&gt;=3,"",IF(Dati!J24="","",(Dati!J24)/C16*100)))</f>
        <v>#REF!</v>
      </c>
      <c r="J16" s="56" t="e">
        <f>IF(C16&lt;2,"",IF(C16&gt;=3,"",IF(Dati!K24="","",(Dati!K24)/C16*100)))</f>
        <v>#REF!</v>
      </c>
      <c r="K16" s="56" t="e">
        <f>IF(C16&lt;2,"",IF(C16&gt;=3,"",IF(Dati!L24="","",(Dati!L24)/C16*100)))</f>
        <v>#REF!</v>
      </c>
      <c r="L16" s="56" t="e">
        <f>IF(C16&lt;2,"",IF(C16&gt;=3,"",IF(Dati!M24="","",(Dati!M24)/C16*100)))</f>
        <v>#REF!</v>
      </c>
      <c r="M16" s="56" t="e">
        <f>IF(C16&lt;2,"",IF(C16&gt;=3,"",IF(Dati!N24="","",(Dati!N24)/C16*100)))</f>
        <v>#REF!</v>
      </c>
      <c r="N16" s="57"/>
      <c r="O16" s="57"/>
      <c r="P16" s="52"/>
      <c r="Q16" s="52"/>
      <c r="R16" s="52"/>
      <c r="S16" s="52"/>
    </row>
    <row r="17" spans="1:19" x14ac:dyDescent="0.25">
      <c r="A17" s="53">
        <f>Dati!A25</f>
        <v>12</v>
      </c>
      <c r="B17" s="53" t="e">
        <f>Dati!B25</f>
        <v>#REF!</v>
      </c>
      <c r="C17" s="54" t="e">
        <f>IF(Dati!C25="","",LOG(Dati!C25))</f>
        <v>#REF!</v>
      </c>
      <c r="D17" s="55" t="e">
        <f>IF(Dati!J25&lt;2,"",IF(Dati!J25&gt;=3,"",Dati!J25))</f>
        <v>#REF!</v>
      </c>
      <c r="E17" s="55" t="e">
        <f>IF(Dati!K25&lt;2,"",IF(Dati!K25&gt;=3,"",Dati!K25))</f>
        <v>#REF!</v>
      </c>
      <c r="F17" s="55" t="e">
        <f>IF(Dati!L25&lt;2,"",IF(Dati!L25&gt;=3,"",Dati!L25))</f>
        <v>#REF!</v>
      </c>
      <c r="G17" s="55" t="e">
        <f>IF(Dati!M25&lt;2,"",IF(Dati!M25&gt;=3,"",Dati!M25))</f>
        <v>#REF!</v>
      </c>
      <c r="H17" s="55" t="e">
        <f>IF(Dati!N25&lt;2,"",IF(Dati!N25&gt;=3,"",Dati!N25))</f>
        <v>#REF!</v>
      </c>
      <c r="I17" s="56" t="e">
        <f>IF(C17&lt;2,"",IF(C17&gt;=3,"",IF(Dati!J25="","",(Dati!J25)/C17*100)))</f>
        <v>#REF!</v>
      </c>
      <c r="J17" s="56" t="e">
        <f>IF(C17&lt;2,"",IF(C17&gt;=3,"",IF(Dati!K25="","",(Dati!K25)/C17*100)))</f>
        <v>#REF!</v>
      </c>
      <c r="K17" s="56" t="e">
        <f>IF(C17&lt;2,"",IF(C17&gt;=3,"",IF(Dati!L25="","",(Dati!L25)/C17*100)))</f>
        <v>#REF!</v>
      </c>
      <c r="L17" s="56" t="e">
        <f>IF(C17&lt;2,"",IF(C17&gt;=3,"",IF(Dati!M25="","",(Dati!M25)/C17*100)))</f>
        <v>#REF!</v>
      </c>
      <c r="M17" s="56" t="e">
        <f>IF(C17&lt;2,"",IF(C17&gt;=3,"",IF(Dati!N25="","",(Dati!N25)/C17*100)))</f>
        <v>#REF!</v>
      </c>
      <c r="N17" s="57"/>
      <c r="O17" s="57"/>
      <c r="P17" s="52"/>
      <c r="Q17" s="52"/>
      <c r="R17" s="52"/>
      <c r="S17" s="52"/>
    </row>
    <row r="18" spans="1:19" x14ac:dyDescent="0.25">
      <c r="A18" s="53">
        <f>Dati!A26</f>
        <v>13</v>
      </c>
      <c r="B18" s="53" t="e">
        <f>Dati!B26</f>
        <v>#REF!</v>
      </c>
      <c r="C18" s="54" t="e">
        <f>IF(Dati!C26="","",LOG(Dati!C26))</f>
        <v>#REF!</v>
      </c>
      <c r="D18" s="55" t="e">
        <f>IF(Dati!J26&lt;2,"",IF(Dati!J26&gt;=3,"",Dati!J26))</f>
        <v>#REF!</v>
      </c>
      <c r="E18" s="55" t="e">
        <f>IF(Dati!K26&lt;2,"",IF(Dati!K26&gt;=3,"",Dati!K26))</f>
        <v>#REF!</v>
      </c>
      <c r="F18" s="55" t="e">
        <f>IF(Dati!L26&lt;2,"",IF(Dati!L26&gt;=3,"",Dati!L26))</f>
        <v>#REF!</v>
      </c>
      <c r="G18" s="55" t="e">
        <f>IF(Dati!M26&lt;2,"",IF(Dati!M26&gt;=3,"",Dati!M26))</f>
        <v>#REF!</v>
      </c>
      <c r="H18" s="55" t="e">
        <f>IF(Dati!N26&lt;2,"",IF(Dati!N26&gt;=3,"",Dati!N26))</f>
        <v>#REF!</v>
      </c>
      <c r="I18" s="56" t="e">
        <f>IF(C18&lt;2,"",IF(C18&gt;=3,"",IF(Dati!J26="","",(Dati!J26)/C18*100)))</f>
        <v>#REF!</v>
      </c>
      <c r="J18" s="56" t="e">
        <f>IF(C18&lt;2,"",IF(C18&gt;=3,"",IF(Dati!K26="","",(Dati!K26)/C18*100)))</f>
        <v>#REF!</v>
      </c>
      <c r="K18" s="56" t="e">
        <f>IF(C18&lt;2,"",IF(C18&gt;=3,"",IF(Dati!L26="","",(Dati!L26)/C18*100)))</f>
        <v>#REF!</v>
      </c>
      <c r="L18" s="56" t="e">
        <f>IF(C18&lt;2,"",IF(C18&gt;=3,"",IF(Dati!M26="","",(Dati!M26)/C18*100)))</f>
        <v>#REF!</v>
      </c>
      <c r="M18" s="56" t="e">
        <f>IF(C18&lt;2,"",IF(C18&gt;=3,"",IF(Dati!N26="","",(Dati!N26)/C18*100)))</f>
        <v>#REF!</v>
      </c>
      <c r="N18" s="57"/>
      <c r="O18" s="57"/>
      <c r="P18" s="52"/>
      <c r="Q18" s="52"/>
      <c r="R18" s="52"/>
      <c r="S18" s="52"/>
    </row>
    <row r="19" spans="1:19" x14ac:dyDescent="0.25">
      <c r="A19" s="53">
        <f>Dati!A27</f>
        <v>14</v>
      </c>
      <c r="B19" s="53" t="e">
        <f>Dati!B27</f>
        <v>#REF!</v>
      </c>
      <c r="C19" s="54" t="e">
        <f>IF(Dati!C27="","",LOG(Dati!C27))</f>
        <v>#REF!</v>
      </c>
      <c r="D19" s="55" t="e">
        <f>IF(Dati!J27&lt;2,"",IF(Dati!J27&gt;=3,"",Dati!J27))</f>
        <v>#REF!</v>
      </c>
      <c r="E19" s="55" t="e">
        <f>IF(Dati!K27&lt;2,"",IF(Dati!K27&gt;=3,"",Dati!K27))</f>
        <v>#REF!</v>
      </c>
      <c r="F19" s="55" t="e">
        <f>IF(Dati!L27&lt;2,"",IF(Dati!L27&gt;=3,"",Dati!L27))</f>
        <v>#REF!</v>
      </c>
      <c r="G19" s="55" t="e">
        <f>IF(Dati!M27&lt;2,"",IF(Dati!M27&gt;=3,"",Dati!M27))</f>
        <v>#REF!</v>
      </c>
      <c r="H19" s="55" t="e">
        <f>IF(Dati!N27&lt;2,"",IF(Dati!N27&gt;=3,"",Dati!N27))</f>
        <v>#REF!</v>
      </c>
      <c r="I19" s="56" t="e">
        <f>IF(C19&lt;2,"",IF(C19&gt;=3,"",IF(Dati!J27="","",(Dati!J27)/C19*100)))</f>
        <v>#REF!</v>
      </c>
      <c r="J19" s="56" t="e">
        <f>IF(C19&lt;2,"",IF(C19&gt;=3,"",IF(Dati!K27="","",(Dati!K27)/C19*100)))</f>
        <v>#REF!</v>
      </c>
      <c r="K19" s="56" t="e">
        <f>IF(C19&lt;2,"",IF(C19&gt;=3,"",IF(Dati!L27="","",(Dati!L27)/C19*100)))</f>
        <v>#REF!</v>
      </c>
      <c r="L19" s="56" t="e">
        <f>IF(C19&lt;2,"",IF(C19&gt;=3,"",IF(Dati!M27="","",(Dati!M27)/C19*100)))</f>
        <v>#REF!</v>
      </c>
      <c r="M19" s="56" t="e">
        <f>IF(C19&lt;2,"",IF(C19&gt;=3,"",IF(Dati!N27="","",(Dati!N27)/C19*100)))</f>
        <v>#REF!</v>
      </c>
      <c r="N19" s="57"/>
      <c r="O19" s="57"/>
      <c r="P19" s="52"/>
      <c r="Q19" s="52"/>
      <c r="R19" s="52"/>
      <c r="S19" s="52"/>
    </row>
    <row r="20" spans="1:19" x14ac:dyDescent="0.25">
      <c r="A20" s="53">
        <f>Dati!A28</f>
        <v>15</v>
      </c>
      <c r="B20" s="53" t="e">
        <f>Dati!B28</f>
        <v>#REF!</v>
      </c>
      <c r="C20" s="54" t="e">
        <f>IF(Dati!C28="","",LOG(Dati!C28))</f>
        <v>#REF!</v>
      </c>
      <c r="D20" s="55" t="e">
        <f>IF(Dati!J28&lt;2,"",IF(Dati!J28&gt;=3,"",Dati!J28))</f>
        <v>#REF!</v>
      </c>
      <c r="E20" s="55" t="e">
        <f>IF(Dati!K28&lt;2,"",IF(Dati!K28&gt;=3,"",Dati!K28))</f>
        <v>#REF!</v>
      </c>
      <c r="F20" s="55" t="e">
        <f>IF(Dati!L28&lt;2,"",IF(Dati!L28&gt;=3,"",Dati!L28))</f>
        <v>#REF!</v>
      </c>
      <c r="G20" s="55" t="e">
        <f>IF(Dati!M28&lt;2,"",IF(Dati!M28&gt;=3,"",Dati!M28))</f>
        <v>#REF!</v>
      </c>
      <c r="H20" s="55" t="e">
        <f>IF(Dati!N28&lt;2,"",IF(Dati!N28&gt;=3,"",Dati!N28))</f>
        <v>#REF!</v>
      </c>
      <c r="I20" s="56" t="e">
        <f>IF(C20&lt;2,"",IF(C20&gt;=3,"",IF(Dati!J28="","",(Dati!J28)/C20*100)))</f>
        <v>#REF!</v>
      </c>
      <c r="J20" s="56" t="e">
        <f>IF(C20&lt;2,"",IF(C20&gt;=3,"",IF(Dati!K28="","",(Dati!K28)/C20*100)))</f>
        <v>#REF!</v>
      </c>
      <c r="K20" s="56" t="e">
        <f>IF(C20&lt;2,"",IF(C20&gt;=3,"",IF(Dati!L28="","",(Dati!L28)/C20*100)))</f>
        <v>#REF!</v>
      </c>
      <c r="L20" s="56" t="e">
        <f>IF(C20&lt;2,"",IF(C20&gt;=3,"",IF(Dati!M28="","",(Dati!M28)/C20*100)))</f>
        <v>#REF!</v>
      </c>
      <c r="M20" s="56" t="e">
        <f>IF(C20&lt;2,"",IF(C20&gt;=3,"",IF(Dati!N28="","",(Dati!N28)/C20*100)))</f>
        <v>#REF!</v>
      </c>
      <c r="N20" s="57"/>
      <c r="O20" s="57"/>
      <c r="P20" s="52"/>
      <c r="Q20" s="52"/>
      <c r="R20" s="52"/>
      <c r="S20" s="52"/>
    </row>
    <row r="21" spans="1:19" x14ac:dyDescent="0.25">
      <c r="A21" s="53">
        <f>Dati!A29</f>
        <v>16</v>
      </c>
      <c r="B21" s="53" t="e">
        <f>Dati!B29</f>
        <v>#REF!</v>
      </c>
      <c r="C21" s="54" t="e">
        <f>IF(Dati!C29="","",LOG(Dati!C29))</f>
        <v>#REF!</v>
      </c>
      <c r="D21" s="55" t="e">
        <f>IF(Dati!J29&lt;2,"",IF(Dati!J29&gt;=3,"",Dati!J29))</f>
        <v>#REF!</v>
      </c>
      <c r="E21" s="55" t="e">
        <f>IF(Dati!K29&lt;2,"",IF(Dati!K29&gt;=3,"",Dati!K29))</f>
        <v>#REF!</v>
      </c>
      <c r="F21" s="55" t="e">
        <f>IF(Dati!L29&lt;2,"",IF(Dati!L29&gt;=3,"",Dati!L29))</f>
        <v>#REF!</v>
      </c>
      <c r="G21" s="55" t="e">
        <f>IF(Dati!M29&lt;2,"",IF(Dati!M29&gt;=3,"",Dati!M29))</f>
        <v>#REF!</v>
      </c>
      <c r="H21" s="55" t="e">
        <f>IF(Dati!N29&lt;2,"",IF(Dati!N29&gt;=3,"",Dati!N29))</f>
        <v>#REF!</v>
      </c>
      <c r="I21" s="56" t="e">
        <f>IF(C21&lt;2,"",IF(C21&gt;=3,"",IF(Dati!J29="","",(Dati!J29)/C21*100)))</f>
        <v>#REF!</v>
      </c>
      <c r="J21" s="56" t="e">
        <f>IF(C21&lt;2,"",IF(C21&gt;=3,"",IF(Dati!K29="","",(Dati!K29)/C21*100)))</f>
        <v>#REF!</v>
      </c>
      <c r="K21" s="56" t="e">
        <f>IF(C21&lt;2,"",IF(C21&gt;=3,"",IF(Dati!L29="","",(Dati!L29)/C21*100)))</f>
        <v>#REF!</v>
      </c>
      <c r="L21" s="56" t="e">
        <f>IF(C21&lt;2,"",IF(C21&gt;=3,"",IF(Dati!M29="","",(Dati!M29)/C21*100)))</f>
        <v>#REF!</v>
      </c>
      <c r="M21" s="56" t="e">
        <f>IF(C21&lt;2,"",IF(C21&gt;=3,"",IF(Dati!N29="","",(Dati!N29)/C21*100)))</f>
        <v>#REF!</v>
      </c>
      <c r="N21" s="57"/>
      <c r="O21" s="57"/>
      <c r="P21" s="52"/>
      <c r="Q21" s="52"/>
      <c r="R21" s="52"/>
      <c r="S21" s="52"/>
    </row>
    <row r="22" spans="1:19" x14ac:dyDescent="0.25">
      <c r="A22" s="53">
        <f>Dati!A30</f>
        <v>17</v>
      </c>
      <c r="B22" s="53" t="e">
        <f>Dati!B30</f>
        <v>#REF!</v>
      </c>
      <c r="C22" s="54" t="e">
        <f>IF(Dati!C30="","",LOG(Dati!C30))</f>
        <v>#REF!</v>
      </c>
      <c r="D22" s="55" t="e">
        <f>IF(Dati!J30&lt;2,"",IF(Dati!J30&gt;=3,"",Dati!J30))</f>
        <v>#REF!</v>
      </c>
      <c r="E22" s="55" t="e">
        <f>IF(Dati!K30&lt;2,"",IF(Dati!K30&gt;=3,"",Dati!K30))</f>
        <v>#REF!</v>
      </c>
      <c r="F22" s="55" t="e">
        <f>IF(Dati!L30&lt;2,"",IF(Dati!L30&gt;=3,"",Dati!L30))</f>
        <v>#REF!</v>
      </c>
      <c r="G22" s="55" t="e">
        <f>IF(Dati!M30&lt;2,"",IF(Dati!M30&gt;=3,"",Dati!M30))</f>
        <v>#REF!</v>
      </c>
      <c r="H22" s="55" t="e">
        <f>IF(Dati!N30&lt;2,"",IF(Dati!N30&gt;=3,"",Dati!N30))</f>
        <v>#REF!</v>
      </c>
      <c r="I22" s="56" t="e">
        <f>IF(C22&lt;2,"",IF(C22&gt;=3,"",IF(Dati!J30="","",(Dati!J30)/C22*100)))</f>
        <v>#REF!</v>
      </c>
      <c r="J22" s="56" t="e">
        <f>IF(C22&lt;2,"",IF(C22&gt;=3,"",IF(Dati!K30="","",(Dati!K30)/C22*100)))</f>
        <v>#REF!</v>
      </c>
      <c r="K22" s="56" t="e">
        <f>IF(C22&lt;2,"",IF(C22&gt;=3,"",IF(Dati!L30="","",(Dati!L30)/C22*100)))</f>
        <v>#REF!</v>
      </c>
      <c r="L22" s="56" t="e">
        <f>IF(C22&lt;2,"",IF(C22&gt;=3,"",IF(Dati!M30="","",(Dati!M30)/C22*100)))</f>
        <v>#REF!</v>
      </c>
      <c r="M22" s="56" t="e">
        <f>IF(C22&lt;2,"",IF(C22&gt;=3,"",IF(Dati!N30="","",(Dati!N30)/C22*100)))</f>
        <v>#REF!</v>
      </c>
      <c r="N22" s="57"/>
      <c r="O22" s="57"/>
      <c r="P22" s="52"/>
      <c r="Q22" s="52"/>
      <c r="R22" s="52"/>
      <c r="S22" s="52"/>
    </row>
    <row r="23" spans="1:19" ht="13.8" thickBot="1" x14ac:dyDescent="0.3">
      <c r="A23" s="66"/>
      <c r="B23" s="66"/>
      <c r="C23" s="67"/>
      <c r="D23" s="66"/>
      <c r="E23" s="66"/>
      <c r="F23" s="66"/>
      <c r="G23" s="66"/>
      <c r="H23" s="66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19" ht="13.8" thickTop="1" x14ac:dyDescent="0.25">
      <c r="A24" s="68"/>
      <c r="B24" s="68"/>
      <c r="C24" s="69" t="s">
        <v>14</v>
      </c>
      <c r="D24" s="69"/>
      <c r="E24" s="70" t="e">
        <f>IF(COUNT(D6:H22)&lt;2,"",AVERAGE(D6:H22))</f>
        <v>#REF!</v>
      </c>
      <c r="F24" s="69"/>
      <c r="G24" s="69"/>
      <c r="H24" s="69"/>
      <c r="I24" s="71"/>
      <c r="J24" s="72" t="s">
        <v>7</v>
      </c>
      <c r="K24" s="71"/>
      <c r="L24" s="71"/>
      <c r="M24" s="71"/>
    </row>
    <row r="25" spans="1:19" x14ac:dyDescent="0.25">
      <c r="C25" s="73" t="s">
        <v>6</v>
      </c>
      <c r="E25" s="55" t="e">
        <f>IF(COUNT(D6:H22)&lt;2,"",STDEV(D6:H22))</f>
        <v>#REF!</v>
      </c>
      <c r="J25" s="73" t="s">
        <v>14</v>
      </c>
      <c r="K25" s="73"/>
      <c r="L25" s="55" t="e">
        <f>IF(COUNT(I6:M22)=0,"",AVERAGE(I6:M22))</f>
        <v>#REF!</v>
      </c>
    </row>
    <row r="26" spans="1:19" x14ac:dyDescent="0.25">
      <c r="C26" s="73" t="s">
        <v>23</v>
      </c>
      <c r="E26" s="55" t="e">
        <f>IF(COUNT(D6:H22)=0,"Immettere dati",IF(COUNT(D6:H22)&lt;2,"Immettere più dati",E25*2^0.5*(TINV(0.05,COUNT(D6:H22)-1))))</f>
        <v>#REF!</v>
      </c>
      <c r="F26" s="54" t="str">
        <f>IF(COUNT(D6:H22)=0,"",IF(COUNT(D6:H22)&lt;6,"Attenzione, dati insufficienti!",""))</f>
        <v>Attenzione, dati insufficienti!</v>
      </c>
      <c r="J26" s="73" t="s">
        <v>52</v>
      </c>
      <c r="K26" s="73"/>
      <c r="L26" s="55" t="e">
        <f>IF(COUNT(I6:M22)&lt;2,"",STDEV(I6:M22)*2)</f>
        <v>#REF!</v>
      </c>
    </row>
    <row r="27" spans="1:19" x14ac:dyDescent="0.25">
      <c r="C27" s="39" t="s">
        <v>9</v>
      </c>
      <c r="E27" s="55" t="e">
        <f>IF(COUNT(D6:H22)&lt;2,"",E26/(2^0.5))</f>
        <v>#REF!</v>
      </c>
      <c r="F27" s="74" t="str">
        <f>IF(COUNT(D6:H22)=0,"",IF(COUNT(D6:H22)&lt;6,"Attenzione, dati insufficienti!",""))</f>
        <v>Attenzione, dati insufficienti!</v>
      </c>
      <c r="J27" s="75" t="s">
        <v>48</v>
      </c>
      <c r="L27" s="39" t="e">
        <f>IF(COUNT(I6:M22)&lt;2,"",DEVSQ(I6:M22))</f>
        <v>#REF!</v>
      </c>
    </row>
    <row r="28" spans="1:19" ht="13.8" thickBot="1" x14ac:dyDescent="0.3">
      <c r="C28" s="39" t="s">
        <v>10</v>
      </c>
      <c r="E28" s="55" t="e">
        <f>IF(COUNT(D6:H22)&lt;2,"",E26/2)</f>
        <v>#REF!</v>
      </c>
      <c r="F28" s="74" t="str">
        <f>IF(COUNT(D6:H22)=0,"",IF(COUNT(D6:H22)&lt;6,"Attenzione, dati insufficienti!",""))</f>
        <v>Attenzione, dati insufficienti!</v>
      </c>
      <c r="J28" s="75" t="s">
        <v>49</v>
      </c>
      <c r="L28" s="39" t="e">
        <f>IF(COUNT(I6:M22)&lt;2,"",VAR(I6:M22))</f>
        <v>#REF!</v>
      </c>
    </row>
    <row r="29" spans="1:19" ht="13.8" thickTop="1" x14ac:dyDescent="0.25">
      <c r="A29" s="71"/>
      <c r="B29" s="71"/>
      <c r="C29" s="71"/>
      <c r="D29" s="71"/>
      <c r="E29" s="70"/>
      <c r="F29" s="71"/>
      <c r="G29" s="71"/>
      <c r="H29" s="71"/>
      <c r="I29" s="71"/>
      <c r="J29" s="71"/>
      <c r="K29" s="71"/>
      <c r="L29" s="71"/>
      <c r="M29" s="71"/>
    </row>
    <row r="30" spans="1:19" x14ac:dyDescent="0.25">
      <c r="A30" s="39" t="s">
        <v>16</v>
      </c>
      <c r="D30" s="45"/>
      <c r="E30" s="44"/>
      <c r="F30" s="44"/>
      <c r="G30" s="52"/>
      <c r="H30" s="52"/>
    </row>
    <row r="31" spans="1:19" ht="36" x14ac:dyDescent="0.25">
      <c r="A31" s="48" t="str">
        <f>Dati!A45</f>
        <v>N.</v>
      </c>
      <c r="B31" s="48" t="str">
        <f>Dati!B45</f>
        <v>Anno</v>
      </c>
      <c r="C31" s="48" t="str">
        <f>Dati!C45</f>
        <v>Valore assegnato</v>
      </c>
      <c r="D31" s="48">
        <f>Dati!D45</f>
        <v>1</v>
      </c>
      <c r="E31" s="48">
        <f>Dati!E45</f>
        <v>2</v>
      </c>
      <c r="F31" s="48">
        <f>Dati!F45</f>
        <v>3</v>
      </c>
      <c r="G31" s="48">
        <f>Dati!G45</f>
        <v>4</v>
      </c>
      <c r="H31" s="48">
        <f>Dati!H45</f>
        <v>5</v>
      </c>
      <c r="I31" s="1016" t="s">
        <v>13</v>
      </c>
      <c r="J31" s="1016"/>
      <c r="K31" s="1016"/>
      <c r="L31" s="1016"/>
      <c r="M31" s="1016"/>
    </row>
    <row r="32" spans="1:19" x14ac:dyDescent="0.25">
      <c r="A32" s="48">
        <f>Dati!A46</f>
        <v>1</v>
      </c>
      <c r="B32" s="48">
        <f>Dati!B46</f>
        <v>2007</v>
      </c>
      <c r="C32" s="54" t="e">
        <f>IF(Dati!C46="","",LOG(Dati!C46))</f>
        <v>#VALUE!</v>
      </c>
      <c r="D32" s="55" t="e">
        <f>IF(Dati!J46&lt;2,"",IF(Dati!J46&gt;=3,"",Dati!J46))</f>
        <v>#VALUE!</v>
      </c>
      <c r="E32" s="55" t="str">
        <f>IF(Dati!K46&lt;2,"",IF(Dati!K46&gt;=3,"",Dati!K46))</f>
        <v/>
      </c>
      <c r="F32" s="55" t="str">
        <f>IF(Dati!L46&lt;2,"",IF(Dati!L46&gt;=3,"",Dati!L46))</f>
        <v/>
      </c>
      <c r="G32" s="55" t="e">
        <f>IF(Dati!M46&lt;2,"",IF(Dati!M46&gt;=3,"",Dati!M46))</f>
        <v>#VALUE!</v>
      </c>
      <c r="H32" s="55" t="str">
        <f>IF(Dati!N46&lt;2,"",IF(Dati!N46&gt;=3,"",Dati!N46))</f>
        <v/>
      </c>
      <c r="I32" s="56" t="e">
        <f>IF(C32&lt;2,"",IF(C32&gt;=3,"",IF(Dati!J46="","",(Dati!J46)/C32*100)))</f>
        <v>#VALUE!</v>
      </c>
      <c r="J32" s="56" t="e">
        <f>IF(C32&lt;2,"",IF(C32&gt;=3,"",IF(Dati!K46="","",(Dati!K46)/C32*100)))</f>
        <v>#VALUE!</v>
      </c>
      <c r="K32" s="56" t="e">
        <f>IF(C32&lt;2,"",IF(C32&gt;=3,"",IF(Dati!L46="","",(Dati!L46)/C32*100)))</f>
        <v>#VALUE!</v>
      </c>
      <c r="L32" s="56" t="e">
        <f>IF(C32&lt;2,"",IF(C32&gt;=3,"",IF(Dati!M46="","",(Dati!M46)/C32*100)))</f>
        <v>#VALUE!</v>
      </c>
      <c r="M32" s="56" t="e">
        <f>IF(C32&lt;2,"",IF(C32&gt;=3,"",IF(Dati!N46="","",(Dati!N46)/C32*100)))</f>
        <v>#VALUE!</v>
      </c>
    </row>
    <row r="33" spans="1:13" x14ac:dyDescent="0.25">
      <c r="A33" s="48">
        <f>Dati!A47</f>
        <v>2</v>
      </c>
      <c r="B33" s="48">
        <f>Dati!B47</f>
        <v>2008</v>
      </c>
      <c r="C33" s="54">
        <f>IF(Dati!C47="","",LOG(Dati!C47))</f>
        <v>2.9395192526186187</v>
      </c>
      <c r="D33" s="55" t="str">
        <f>IF(Dati!J47&lt;2,"",IF(Dati!J47&gt;=3,"",Dati!J47))</f>
        <v/>
      </c>
      <c r="E33" s="55" t="str">
        <f>IF(Dati!K47&lt;2,"",IF(Dati!K47&gt;=3,"",Dati!K47))</f>
        <v/>
      </c>
      <c r="F33" s="55" t="str">
        <f>IF(Dati!L47&lt;2,"",IF(Dati!L47&gt;=3,"",Dati!L47))</f>
        <v/>
      </c>
      <c r="G33" s="55" t="str">
        <f>IF(Dati!M47&lt;2,"",IF(Dati!M47&gt;=3,"",Dati!M47))</f>
        <v/>
      </c>
      <c r="H33" s="55" t="str">
        <f>IF(Dati!N47&lt;2,"",IF(Dati!N47&gt;=3,"",Dati!N47))</f>
        <v/>
      </c>
      <c r="I33" s="56">
        <f>IF(C33&lt;2,"",IF(C33&gt;=3,"",IF(Dati!J47="","",(Dati!J47)/C33*100)))</f>
        <v>108.04798288789286</v>
      </c>
      <c r="J33" s="56" t="str">
        <f>IF(C33&lt;2,"",IF(C33&gt;=3,"",IF(Dati!K47="","",(Dati!K47)/C33*100)))</f>
        <v/>
      </c>
      <c r="K33" s="56">
        <f>IF(C33&lt;2,"",IF(C33&gt;=3,"",IF(Dati!L47="","",(Dati!L47)/C33*100)))</f>
        <v>108.04798288789286</v>
      </c>
      <c r="L33" s="56" t="str">
        <f>IF(C33&lt;2,"",IF(C33&gt;=3,"",IF(Dati!M47="","",(Dati!M47)/C33*100)))</f>
        <v/>
      </c>
      <c r="M33" s="56" t="str">
        <f>IF(C33&lt;2,"",IF(C33&gt;=3,"",IF(Dati!N47="","",(Dati!N47)/C33*100)))</f>
        <v/>
      </c>
    </row>
    <row r="34" spans="1:13" x14ac:dyDescent="0.25">
      <c r="A34" s="48">
        <f>Dati!A48</f>
        <v>3</v>
      </c>
      <c r="B34" s="48" t="str">
        <f>Dati!B48</f>
        <v/>
      </c>
      <c r="C34" s="54" t="str">
        <f>IF(Dati!C48="","",LOG(Dati!C48))</f>
        <v/>
      </c>
      <c r="D34" s="55" t="str">
        <f>IF(Dati!J48&lt;2,"",IF(Dati!J48&gt;=3,"",Dati!J48))</f>
        <v/>
      </c>
      <c r="E34" s="55" t="str">
        <f>IF(Dati!K48&lt;2,"",IF(Dati!K48&gt;=3,"",Dati!K48))</f>
        <v/>
      </c>
      <c r="F34" s="55" t="str">
        <f>IF(Dati!L48&lt;2,"",IF(Dati!L48&gt;=3,"",Dati!L48))</f>
        <v/>
      </c>
      <c r="G34" s="55" t="str">
        <f>IF(Dati!M48&lt;2,"",IF(Dati!M48&gt;=3,"",Dati!M48))</f>
        <v/>
      </c>
      <c r="H34" s="55" t="str">
        <f>IF(Dati!N48&lt;2,"",IF(Dati!N48&gt;=3,"",Dati!N48))</f>
        <v/>
      </c>
      <c r="I34" s="56" t="str">
        <f>IF(C34&lt;2,"",IF(C34&gt;=3,"",IF(Dati!J48="","",(Dati!J48)/C34*100)))</f>
        <v/>
      </c>
      <c r="J34" s="56" t="str">
        <f>IF(C34&lt;2,"",IF(C34&gt;=3,"",IF(Dati!K48="","",(Dati!K48)/C34*100)))</f>
        <v/>
      </c>
      <c r="K34" s="56" t="str">
        <f>IF(C34&lt;2,"",IF(C34&gt;=3,"",IF(Dati!L48="","",(Dati!L48)/C34*100)))</f>
        <v/>
      </c>
      <c r="L34" s="56" t="str">
        <f>IF(C34&lt;2,"",IF(C34&gt;=3,"",IF(Dati!M48="","",(Dati!M48)/C34*100)))</f>
        <v/>
      </c>
      <c r="M34" s="56" t="str">
        <f>IF(C34&lt;2,"",IF(C34&gt;=3,"",IF(Dati!N48="","",(Dati!N48)/C34*100)))</f>
        <v/>
      </c>
    </row>
    <row r="35" spans="1:13" x14ac:dyDescent="0.25">
      <c r="A35" s="48">
        <f>Dati!A49</f>
        <v>4</v>
      </c>
      <c r="B35" s="48" t="str">
        <f>Dati!B49</f>
        <v/>
      </c>
      <c r="C35" s="54" t="str">
        <f>IF(Dati!C49="","",LOG(Dati!C49))</f>
        <v/>
      </c>
      <c r="D35" s="55" t="str">
        <f>IF(Dati!J49&lt;2,"",IF(Dati!J49&gt;=3,"",Dati!J49))</f>
        <v/>
      </c>
      <c r="E35" s="55" t="str">
        <f>IF(Dati!K49&lt;2,"",IF(Dati!K49&gt;=3,"",Dati!K49))</f>
        <v/>
      </c>
      <c r="F35" s="55" t="str">
        <f>IF(Dati!L49&lt;2,"",IF(Dati!L49&gt;=3,"",Dati!L49))</f>
        <v/>
      </c>
      <c r="G35" s="55" t="str">
        <f>IF(Dati!M49&lt;2,"",IF(Dati!M49&gt;=3,"",Dati!M49))</f>
        <v/>
      </c>
      <c r="H35" s="55" t="str">
        <f>IF(Dati!N49&lt;2,"",IF(Dati!N49&gt;=3,"",Dati!N49))</f>
        <v/>
      </c>
      <c r="I35" s="56" t="str">
        <f>IF(C35&lt;2,"",IF(C35&gt;=3,"",IF(Dati!J49="","",(Dati!J49)/C35*100)))</f>
        <v/>
      </c>
      <c r="J35" s="56" t="str">
        <f>IF(C35&lt;2,"",IF(C35&gt;=3,"",IF(Dati!K49="","",(Dati!K49)/C35*100)))</f>
        <v/>
      </c>
      <c r="K35" s="56" t="str">
        <f>IF(C35&lt;2,"",IF(C35&gt;=3,"",IF(Dati!L49="","",(Dati!L49)/C35*100)))</f>
        <v/>
      </c>
      <c r="L35" s="56" t="str">
        <f>IF(C35&lt;2,"",IF(C35&gt;=3,"",IF(Dati!M49="","",(Dati!M49)/C35*100)))</f>
        <v/>
      </c>
      <c r="M35" s="56" t="str">
        <f>IF(C35&lt;2,"",IF(C35&gt;=3,"",IF(Dati!N49="","",(Dati!N49)/C35*100)))</f>
        <v/>
      </c>
    </row>
    <row r="36" spans="1:13" x14ac:dyDescent="0.25">
      <c r="A36" s="48">
        <f>Dati!A50</f>
        <v>5</v>
      </c>
      <c r="B36" s="48" t="str">
        <f>Dati!B50</f>
        <v/>
      </c>
      <c r="C36" s="54" t="str">
        <f>IF(Dati!C50="","",LOG(Dati!C50))</f>
        <v/>
      </c>
      <c r="D36" s="55" t="str">
        <f>IF(Dati!J50&lt;2,"",IF(Dati!J50&gt;=3,"",Dati!J50))</f>
        <v/>
      </c>
      <c r="E36" s="55" t="str">
        <f>IF(Dati!K50&lt;2,"",IF(Dati!K50&gt;=3,"",Dati!K50))</f>
        <v/>
      </c>
      <c r="F36" s="55" t="str">
        <f>IF(Dati!L50&lt;2,"",IF(Dati!L50&gt;=3,"",Dati!L50))</f>
        <v/>
      </c>
      <c r="G36" s="55" t="str">
        <f>IF(Dati!M50&lt;2,"",IF(Dati!M50&gt;=3,"",Dati!M50))</f>
        <v/>
      </c>
      <c r="H36" s="55" t="str">
        <f>IF(Dati!N50&lt;2,"",IF(Dati!N50&gt;=3,"",Dati!N50))</f>
        <v/>
      </c>
      <c r="I36" s="56" t="str">
        <f>IF(C36&lt;2,"",IF(C36&gt;=3,"",IF(Dati!J50="","",(Dati!J50)/C36*100)))</f>
        <v/>
      </c>
      <c r="J36" s="56" t="str">
        <f>IF(C36&lt;2,"",IF(C36&gt;=3,"",IF(Dati!K50="","",(Dati!K50)/C36*100)))</f>
        <v/>
      </c>
      <c r="K36" s="56" t="str">
        <f>IF(C36&lt;2,"",IF(C36&gt;=3,"",IF(Dati!L50="","",(Dati!L50)/C36*100)))</f>
        <v/>
      </c>
      <c r="L36" s="56" t="str">
        <f>IF(C36&lt;2,"",IF(C36&gt;=3,"",IF(Dati!M50="","",(Dati!M50)/C36*100)))</f>
        <v/>
      </c>
      <c r="M36" s="56" t="str">
        <f>IF(C36&lt;2,"",IF(C36&gt;=3,"",IF(Dati!N50="","",(Dati!N50)/C36*100)))</f>
        <v/>
      </c>
    </row>
    <row r="37" spans="1:13" x14ac:dyDescent="0.25">
      <c r="A37" s="48">
        <f>Dati!A51</f>
        <v>6</v>
      </c>
      <c r="B37" s="48" t="e">
        <f>Dati!B51</f>
        <v>#REF!</v>
      </c>
      <c r="C37" s="54" t="e">
        <f>IF(Dati!C51="","",LOG(Dati!C51))</f>
        <v>#REF!</v>
      </c>
      <c r="D37" s="55" t="e">
        <f>IF(Dati!J51&lt;2,"",IF(Dati!J51&gt;=3,"",Dati!J51))</f>
        <v>#REF!</v>
      </c>
      <c r="E37" s="55" t="e">
        <f>IF(Dati!K51&lt;2,"",IF(Dati!K51&gt;=3,"",Dati!K51))</f>
        <v>#REF!</v>
      </c>
      <c r="F37" s="55" t="e">
        <f>IF(Dati!L51&lt;2,"",IF(Dati!L51&gt;=3,"",Dati!L51))</f>
        <v>#REF!</v>
      </c>
      <c r="G37" s="55" t="e">
        <f>IF(Dati!M51&lt;2,"",IF(Dati!M51&gt;=3,"",Dati!M51))</f>
        <v>#REF!</v>
      </c>
      <c r="H37" s="55" t="e">
        <f>IF(Dati!N51&lt;2,"",IF(Dati!N51&gt;=3,"",Dati!N51))</f>
        <v>#REF!</v>
      </c>
      <c r="I37" s="56" t="e">
        <f>IF(C37&lt;2,"",IF(C37&gt;=3,"",IF(Dati!J51="","",(Dati!J51)/C37*100)))</f>
        <v>#REF!</v>
      </c>
      <c r="J37" s="56" t="e">
        <f>IF(C37&lt;2,"",IF(C37&gt;=3,"",IF(Dati!K51="","",(Dati!K51)/C37*100)))</f>
        <v>#REF!</v>
      </c>
      <c r="K37" s="56" t="e">
        <f>IF(C37&lt;2,"",IF(C37&gt;=3,"",IF(Dati!L51="","",(Dati!L51)/C37*100)))</f>
        <v>#REF!</v>
      </c>
      <c r="L37" s="56" t="e">
        <f>IF(C37&lt;2,"",IF(C37&gt;=3,"",IF(Dati!M51="","",(Dati!M51)/C37*100)))</f>
        <v>#REF!</v>
      </c>
      <c r="M37" s="56" t="e">
        <f>IF(C37&lt;2,"",IF(C37&gt;=3,"",IF(Dati!N51="","",(Dati!N51)/C37*100)))</f>
        <v>#REF!</v>
      </c>
    </row>
    <row r="38" spans="1:13" x14ac:dyDescent="0.25">
      <c r="A38" s="48">
        <f>Dati!A52</f>
        <v>7</v>
      </c>
      <c r="B38" s="48" t="e">
        <f>Dati!B52</f>
        <v>#REF!</v>
      </c>
      <c r="C38" s="54" t="e">
        <f>IF(Dati!C52="","",LOG(Dati!C52))</f>
        <v>#REF!</v>
      </c>
      <c r="D38" s="55" t="e">
        <f>IF(Dati!J52&lt;2,"",IF(Dati!J52&gt;=3,"",Dati!J52))</f>
        <v>#REF!</v>
      </c>
      <c r="E38" s="55" t="e">
        <f>IF(Dati!K52&lt;2,"",IF(Dati!K52&gt;=3,"",Dati!K52))</f>
        <v>#REF!</v>
      </c>
      <c r="F38" s="55" t="e">
        <f>IF(Dati!L52&lt;2,"",IF(Dati!L52&gt;=3,"",Dati!L52))</f>
        <v>#REF!</v>
      </c>
      <c r="G38" s="55" t="e">
        <f>IF(Dati!M52&lt;2,"",IF(Dati!M52&gt;=3,"",Dati!M52))</f>
        <v>#REF!</v>
      </c>
      <c r="H38" s="55" t="e">
        <f>IF(Dati!N52&lt;2,"",IF(Dati!N52&gt;=3,"",Dati!N52))</f>
        <v>#REF!</v>
      </c>
      <c r="I38" s="56" t="e">
        <f>IF(C38&lt;2,"",IF(C38&gt;=3,"",IF(Dati!J52="","",(Dati!J52)/C38*100)))</f>
        <v>#REF!</v>
      </c>
      <c r="J38" s="56" t="e">
        <f>IF(C38&lt;2,"",IF(C38&gt;=3,"",IF(Dati!K52="","",(Dati!K52)/C38*100)))</f>
        <v>#REF!</v>
      </c>
      <c r="K38" s="56" t="e">
        <f>IF(C38&lt;2,"",IF(C38&gt;=3,"",IF(Dati!L52="","",(Dati!L52)/C38*100)))</f>
        <v>#REF!</v>
      </c>
      <c r="L38" s="56" t="e">
        <f>IF(C38&lt;2,"",IF(C38&gt;=3,"",IF(Dati!M52="","",(Dati!M52)/C38*100)))</f>
        <v>#REF!</v>
      </c>
      <c r="M38" s="56" t="e">
        <f>IF(C38&lt;2,"",IF(C38&gt;=3,"",IF(Dati!N52="","",(Dati!N52)/C38*100)))</f>
        <v>#REF!</v>
      </c>
    </row>
    <row r="39" spans="1:13" x14ac:dyDescent="0.25">
      <c r="A39" s="48">
        <f>Dati!A53</f>
        <v>8</v>
      </c>
      <c r="B39" s="48" t="e">
        <f>Dati!B53</f>
        <v>#REF!</v>
      </c>
      <c r="C39" s="54" t="e">
        <f>IF(Dati!C53="","",LOG(Dati!C53))</f>
        <v>#REF!</v>
      </c>
      <c r="D39" s="55" t="e">
        <f>IF(Dati!J53&lt;2,"",IF(Dati!J53&gt;=3,"",Dati!J53))</f>
        <v>#REF!</v>
      </c>
      <c r="E39" s="55" t="e">
        <f>IF(Dati!K53&lt;2,"",IF(Dati!K53&gt;=3,"",Dati!K53))</f>
        <v>#REF!</v>
      </c>
      <c r="F39" s="55" t="e">
        <f>IF(Dati!L53&lt;2,"",IF(Dati!L53&gt;=3,"",Dati!L53))</f>
        <v>#REF!</v>
      </c>
      <c r="G39" s="55" t="e">
        <f>IF(Dati!M53&lt;2,"",IF(Dati!M53&gt;=3,"",Dati!M53))</f>
        <v>#REF!</v>
      </c>
      <c r="H39" s="55" t="e">
        <f>IF(Dati!N53&lt;2,"",IF(Dati!N53&gt;=3,"",Dati!N53))</f>
        <v>#REF!</v>
      </c>
      <c r="I39" s="56" t="e">
        <f>IF(C39&lt;2,"",IF(C39&gt;=3,"",IF(Dati!J53="","",(Dati!J53)/C39*100)))</f>
        <v>#REF!</v>
      </c>
      <c r="J39" s="56" t="e">
        <f>IF(C39&lt;2,"",IF(C39&gt;=3,"",IF(Dati!K53="","",(Dati!K53)/C39*100)))</f>
        <v>#REF!</v>
      </c>
      <c r="K39" s="56" t="e">
        <f>IF(C39&lt;2,"",IF(C39&gt;=3,"",IF(Dati!L53="","",(Dati!L53)/C39*100)))</f>
        <v>#REF!</v>
      </c>
      <c r="L39" s="56" t="e">
        <f>IF(C39&lt;2,"",IF(C39&gt;=3,"",IF(Dati!M53="","",(Dati!M53)/C39*100)))</f>
        <v>#REF!</v>
      </c>
      <c r="M39" s="56" t="e">
        <f>IF(C39&lt;2,"",IF(C39&gt;=3,"",IF(Dati!N53="","",(Dati!N53)/C39*100)))</f>
        <v>#REF!</v>
      </c>
    </row>
    <row r="40" spans="1:13" x14ac:dyDescent="0.25">
      <c r="A40" s="48">
        <f>Dati!A54</f>
        <v>9</v>
      </c>
      <c r="B40" s="48" t="e">
        <f>Dati!B54</f>
        <v>#REF!</v>
      </c>
      <c r="C40" s="54" t="e">
        <f>IF(Dati!C54="","",LOG(Dati!C54))</f>
        <v>#REF!</v>
      </c>
      <c r="D40" s="55" t="e">
        <f>IF(Dati!J54&lt;2,"",IF(Dati!J54&gt;=3,"",Dati!J54))</f>
        <v>#REF!</v>
      </c>
      <c r="E40" s="55" t="e">
        <f>IF(Dati!K54&lt;2,"",IF(Dati!K54&gt;=3,"",Dati!K54))</f>
        <v>#REF!</v>
      </c>
      <c r="F40" s="55" t="e">
        <f>IF(Dati!L54&lt;2,"",IF(Dati!L54&gt;=3,"",Dati!L54))</f>
        <v>#REF!</v>
      </c>
      <c r="G40" s="55" t="e">
        <f>IF(Dati!M54&lt;2,"",IF(Dati!M54&gt;=3,"",Dati!M54))</f>
        <v>#REF!</v>
      </c>
      <c r="H40" s="55" t="e">
        <f>IF(Dati!N54&lt;2,"",IF(Dati!N54&gt;=3,"",Dati!N54))</f>
        <v>#REF!</v>
      </c>
      <c r="I40" s="56" t="e">
        <f>IF(C40&lt;2,"",IF(C40&gt;=3,"",IF(Dati!J54="","",(Dati!J54)/C40*100)))</f>
        <v>#REF!</v>
      </c>
      <c r="J40" s="56" t="e">
        <f>IF(C40&lt;2,"",IF(C40&gt;=3,"",IF(Dati!K54="","",(Dati!K54)/C40*100)))</f>
        <v>#REF!</v>
      </c>
      <c r="K40" s="56" t="e">
        <f>IF(C40&lt;2,"",IF(C40&gt;=3,"",IF(Dati!L54="","",(Dati!L54)/C40*100)))</f>
        <v>#REF!</v>
      </c>
      <c r="L40" s="56" t="e">
        <f>IF(C40&lt;2,"",IF(C40&gt;=3,"",IF(Dati!M54="","",(Dati!M54)/C40*100)))</f>
        <v>#REF!</v>
      </c>
      <c r="M40" s="56" t="e">
        <f>IF(C40&lt;2,"",IF(C40&gt;=3,"",IF(Dati!N54="","",(Dati!N54)/C40*100)))</f>
        <v>#REF!</v>
      </c>
    </row>
    <row r="41" spans="1:13" x14ac:dyDescent="0.25">
      <c r="A41" s="48">
        <f>Dati!A55</f>
        <v>10</v>
      </c>
      <c r="B41" s="48" t="e">
        <f>Dati!B55</f>
        <v>#REF!</v>
      </c>
      <c r="C41" s="54" t="e">
        <f>IF(Dati!C55="","",LOG(Dati!C55))</f>
        <v>#REF!</v>
      </c>
      <c r="D41" s="55" t="e">
        <f>IF(Dati!J55&lt;2,"",IF(Dati!J55&gt;=3,"",Dati!J55))</f>
        <v>#REF!</v>
      </c>
      <c r="E41" s="55" t="e">
        <f>IF(Dati!K55&lt;2,"",IF(Dati!K55&gt;=3,"",Dati!K55))</f>
        <v>#REF!</v>
      </c>
      <c r="F41" s="55" t="e">
        <f>IF(Dati!L55&lt;2,"",IF(Dati!L55&gt;=3,"",Dati!L55))</f>
        <v>#REF!</v>
      </c>
      <c r="G41" s="55" t="e">
        <f>IF(Dati!M55&lt;2,"",IF(Dati!M55&gt;=3,"",Dati!M55))</f>
        <v>#REF!</v>
      </c>
      <c r="H41" s="55" t="e">
        <f>IF(Dati!N55&lt;2,"",IF(Dati!N55&gt;=3,"",Dati!N55))</f>
        <v>#REF!</v>
      </c>
      <c r="I41" s="56" t="e">
        <f>IF(C41&lt;2,"",IF(C41&gt;=3,"",IF(Dati!J55="","",(Dati!J55)/C41*100)))</f>
        <v>#REF!</v>
      </c>
      <c r="J41" s="56" t="e">
        <f>IF(C41&lt;2,"",IF(C41&gt;=3,"",IF(Dati!K55="","",(Dati!K55)/C41*100)))</f>
        <v>#REF!</v>
      </c>
      <c r="K41" s="56" t="e">
        <f>IF(C41&lt;2,"",IF(C41&gt;=3,"",IF(Dati!L55="","",(Dati!L55)/C41*100)))</f>
        <v>#REF!</v>
      </c>
      <c r="L41" s="56" t="e">
        <f>IF(C41&lt;2,"",IF(C41&gt;=3,"",IF(Dati!M55="","",(Dati!M55)/C41*100)))</f>
        <v>#REF!</v>
      </c>
      <c r="M41" s="56" t="e">
        <f>IF(C41&lt;2,"",IF(C41&gt;=3,"",IF(Dati!N55="","",(Dati!N55)/C41*100)))</f>
        <v>#REF!</v>
      </c>
    </row>
    <row r="42" spans="1:13" x14ac:dyDescent="0.25">
      <c r="A42" s="48">
        <f>Dati!A56</f>
        <v>11</v>
      </c>
      <c r="B42" s="48" t="e">
        <f>Dati!B56</f>
        <v>#REF!</v>
      </c>
      <c r="C42" s="54" t="e">
        <f>IF(Dati!C56="","",LOG(Dati!C56))</f>
        <v>#REF!</v>
      </c>
      <c r="D42" s="55" t="e">
        <f>IF(Dati!J56&lt;2,"",IF(Dati!J56&gt;=3,"",Dati!J56))</f>
        <v>#REF!</v>
      </c>
      <c r="E42" s="55" t="e">
        <f>IF(Dati!K56&lt;2,"",IF(Dati!K56&gt;=3,"",Dati!K56))</f>
        <v>#REF!</v>
      </c>
      <c r="F42" s="55" t="e">
        <f>IF(Dati!L56&lt;2,"",IF(Dati!L56&gt;=3,"",Dati!L56))</f>
        <v>#REF!</v>
      </c>
      <c r="G42" s="55" t="e">
        <f>IF(Dati!M56&lt;2,"",IF(Dati!M56&gt;=3,"",Dati!M56))</f>
        <v>#REF!</v>
      </c>
      <c r="H42" s="55" t="e">
        <f>IF(Dati!N56&lt;2,"",IF(Dati!N56&gt;=3,"",Dati!N56))</f>
        <v>#REF!</v>
      </c>
      <c r="I42" s="56" t="e">
        <f>IF(C42&lt;2,"",IF(C42&gt;=3,"",IF(Dati!J56="","",(Dati!J56)/C42*100)))</f>
        <v>#REF!</v>
      </c>
      <c r="J42" s="56" t="e">
        <f>IF(C42&lt;2,"",IF(C42&gt;=3,"",IF(Dati!K56="","",(Dati!K56)/C42*100)))</f>
        <v>#REF!</v>
      </c>
      <c r="K42" s="56" t="e">
        <f>IF(C42&lt;2,"",IF(C42&gt;=3,"",IF(Dati!L56="","",(Dati!L56)/C42*100)))</f>
        <v>#REF!</v>
      </c>
      <c r="L42" s="56" t="e">
        <f>IF(C42&lt;2,"",IF(C42&gt;=3,"",IF(Dati!M56="","",(Dati!M56)/C42*100)))</f>
        <v>#REF!</v>
      </c>
      <c r="M42" s="56" t="e">
        <f>IF(C42&lt;2,"",IF(C42&gt;=3,"",IF(Dati!N56="","",(Dati!N56)/C42*100)))</f>
        <v>#REF!</v>
      </c>
    </row>
    <row r="43" spans="1:13" x14ac:dyDescent="0.25">
      <c r="A43" s="48">
        <f>Dati!A57</f>
        <v>12</v>
      </c>
      <c r="B43" s="48" t="e">
        <f>Dati!B57</f>
        <v>#REF!</v>
      </c>
      <c r="C43" s="54" t="e">
        <f>IF(Dati!C57="","",LOG(Dati!C57))</f>
        <v>#REF!</v>
      </c>
      <c r="D43" s="55" t="e">
        <f>IF(Dati!J57&lt;2,"",IF(Dati!J57&gt;=3,"",Dati!J57))</f>
        <v>#REF!</v>
      </c>
      <c r="E43" s="55" t="e">
        <f>IF(Dati!K57&lt;2,"",IF(Dati!K57&gt;=3,"",Dati!K57))</f>
        <v>#REF!</v>
      </c>
      <c r="F43" s="55" t="e">
        <f>IF(Dati!L57&lt;2,"",IF(Dati!L57&gt;=3,"",Dati!L57))</f>
        <v>#REF!</v>
      </c>
      <c r="G43" s="55" t="e">
        <f>IF(Dati!M57&lt;2,"",IF(Dati!M57&gt;=3,"",Dati!M57))</f>
        <v>#REF!</v>
      </c>
      <c r="H43" s="55" t="e">
        <f>IF(Dati!N57&lt;2,"",IF(Dati!N57&gt;=3,"",Dati!N57))</f>
        <v>#REF!</v>
      </c>
      <c r="I43" s="56" t="e">
        <f>IF(C43&lt;2,"",IF(C43&gt;=3,"",IF(Dati!J57="","",(Dati!J57)/C43*100)))</f>
        <v>#REF!</v>
      </c>
      <c r="J43" s="56" t="e">
        <f>IF(C43&lt;2,"",IF(C43&gt;=3,"",IF(Dati!K57="","",(Dati!K57)/C43*100)))</f>
        <v>#REF!</v>
      </c>
      <c r="K43" s="56" t="e">
        <f>IF(C43&lt;2,"",IF(C43&gt;=3,"",IF(Dati!L57="","",(Dati!L57)/C43*100)))</f>
        <v>#REF!</v>
      </c>
      <c r="L43" s="56" t="e">
        <f>IF(C43&lt;2,"",IF(C43&gt;=3,"",IF(Dati!M57="","",(Dati!M57)/C43*100)))</f>
        <v>#REF!</v>
      </c>
      <c r="M43" s="56" t="e">
        <f>IF(C43&lt;2,"",IF(C43&gt;=3,"",IF(Dati!N57="","",(Dati!N57)/C43*100)))</f>
        <v>#REF!</v>
      </c>
    </row>
    <row r="44" spans="1:13" x14ac:dyDescent="0.25">
      <c r="A44" s="48">
        <f>Dati!A58</f>
        <v>13</v>
      </c>
      <c r="B44" s="48" t="e">
        <f>Dati!B58</f>
        <v>#REF!</v>
      </c>
      <c r="C44" s="54" t="e">
        <f>IF(Dati!C58="","",LOG(Dati!C58))</f>
        <v>#REF!</v>
      </c>
      <c r="D44" s="55" t="e">
        <f>IF(Dati!J58&lt;2,"",IF(Dati!J58&gt;=3,"",Dati!J58))</f>
        <v>#REF!</v>
      </c>
      <c r="E44" s="55" t="e">
        <f>IF(Dati!K58&lt;2,"",IF(Dati!K58&gt;=3,"",Dati!K58))</f>
        <v>#REF!</v>
      </c>
      <c r="F44" s="55" t="e">
        <f>IF(Dati!L58&lt;2,"",IF(Dati!L58&gt;=3,"",Dati!L58))</f>
        <v>#REF!</v>
      </c>
      <c r="G44" s="55" t="e">
        <f>IF(Dati!M58&lt;2,"",IF(Dati!M58&gt;=3,"",Dati!M58))</f>
        <v>#REF!</v>
      </c>
      <c r="H44" s="55" t="e">
        <f>IF(Dati!N58&lt;2,"",IF(Dati!N58&gt;=3,"",Dati!N58))</f>
        <v>#REF!</v>
      </c>
      <c r="I44" s="56" t="e">
        <f>IF(C44&lt;2,"",IF(C44&gt;=3,"",IF(Dati!J58="","",(Dati!J58)/C44*100)))</f>
        <v>#REF!</v>
      </c>
      <c r="J44" s="56" t="e">
        <f>IF(C44&lt;2,"",IF(C44&gt;=3,"",IF(Dati!K58="","",(Dati!K58)/C44*100)))</f>
        <v>#REF!</v>
      </c>
      <c r="K44" s="56" t="e">
        <f>IF(C44&lt;2,"",IF(C44&gt;=3,"",IF(Dati!L58="","",(Dati!L58)/C44*100)))</f>
        <v>#REF!</v>
      </c>
      <c r="L44" s="56" t="e">
        <f>IF(C44&lt;2,"",IF(C44&gt;=3,"",IF(Dati!M58="","",(Dati!M58)/C44*100)))</f>
        <v>#REF!</v>
      </c>
      <c r="M44" s="56" t="e">
        <f>IF(C44&lt;2,"",IF(C44&gt;=3,"",IF(Dati!N58="","",(Dati!N58)/C44*100)))</f>
        <v>#REF!</v>
      </c>
    </row>
    <row r="45" spans="1:13" x14ac:dyDescent="0.25">
      <c r="A45" s="48">
        <f>Dati!A59</f>
        <v>14</v>
      </c>
      <c r="B45" s="48" t="e">
        <f>Dati!B59</f>
        <v>#REF!</v>
      </c>
      <c r="C45" s="54" t="e">
        <f>IF(Dati!C59="","",LOG(Dati!C59))</f>
        <v>#REF!</v>
      </c>
      <c r="D45" s="55" t="e">
        <f>IF(Dati!J59&lt;2,"",IF(Dati!J59&gt;=3,"",Dati!J59))</f>
        <v>#REF!</v>
      </c>
      <c r="E45" s="55" t="e">
        <f>IF(Dati!K59&lt;2,"",IF(Dati!K59&gt;=3,"",Dati!K59))</f>
        <v>#REF!</v>
      </c>
      <c r="F45" s="55" t="e">
        <f>IF(Dati!L59&lt;2,"",IF(Dati!L59&gt;=3,"",Dati!L59))</f>
        <v>#REF!</v>
      </c>
      <c r="G45" s="55" t="e">
        <f>IF(Dati!M59&lt;2,"",IF(Dati!M59&gt;=3,"",Dati!M59))</f>
        <v>#REF!</v>
      </c>
      <c r="H45" s="55" t="e">
        <f>IF(Dati!N59&lt;2,"",IF(Dati!N59&gt;=3,"",Dati!N59))</f>
        <v>#REF!</v>
      </c>
      <c r="I45" s="56" t="e">
        <f>IF(C45&lt;2,"",IF(C45&gt;=3,"",IF(Dati!J59="","",(Dati!J59)/C45*100)))</f>
        <v>#REF!</v>
      </c>
      <c r="J45" s="56" t="e">
        <f>IF(C45&lt;2,"",IF(C45&gt;=3,"",IF(Dati!K59="","",(Dati!K59)/C45*100)))</f>
        <v>#REF!</v>
      </c>
      <c r="K45" s="56" t="e">
        <f>IF(C45&lt;2,"",IF(C45&gt;=3,"",IF(Dati!L59="","",(Dati!L59)/C45*100)))</f>
        <v>#REF!</v>
      </c>
      <c r="L45" s="56" t="e">
        <f>IF(C45&lt;2,"",IF(C45&gt;=3,"",IF(Dati!M59="","",(Dati!M59)/C45*100)))</f>
        <v>#REF!</v>
      </c>
      <c r="M45" s="56" t="e">
        <f>IF(C45&lt;2,"",IF(C45&gt;=3,"",IF(Dati!N59="","",(Dati!N59)/C45*100)))</f>
        <v>#REF!</v>
      </c>
    </row>
    <row r="46" spans="1:13" x14ac:dyDescent="0.25">
      <c r="A46" s="48">
        <f>Dati!A60</f>
        <v>15</v>
      </c>
      <c r="B46" s="48" t="e">
        <f>Dati!B60</f>
        <v>#REF!</v>
      </c>
      <c r="C46" s="54" t="e">
        <f>IF(Dati!C60="","",LOG(Dati!C60))</f>
        <v>#REF!</v>
      </c>
      <c r="D46" s="55" t="e">
        <f>IF(Dati!J60&lt;2,"",IF(Dati!J60&gt;=3,"",Dati!J60))</f>
        <v>#REF!</v>
      </c>
      <c r="E46" s="55" t="e">
        <f>IF(Dati!K60&lt;2,"",IF(Dati!K60&gt;=3,"",Dati!K60))</f>
        <v>#REF!</v>
      </c>
      <c r="F46" s="55" t="e">
        <f>IF(Dati!L60&lt;2,"",IF(Dati!L60&gt;=3,"",Dati!L60))</f>
        <v>#REF!</v>
      </c>
      <c r="G46" s="55" t="e">
        <f>IF(Dati!M60&lt;2,"",IF(Dati!M60&gt;=3,"",Dati!M60))</f>
        <v>#REF!</v>
      </c>
      <c r="H46" s="55" t="e">
        <f>IF(Dati!N60&lt;2,"",IF(Dati!N60&gt;=3,"",Dati!N60))</f>
        <v>#REF!</v>
      </c>
      <c r="I46" s="56" t="e">
        <f>IF(C46&lt;2,"",IF(C46&gt;=3,"",IF(Dati!J60="","",(Dati!J60)/C46*100)))</f>
        <v>#REF!</v>
      </c>
      <c r="J46" s="56" t="e">
        <f>IF(C46&lt;2,"",IF(C46&gt;=3,"",IF(Dati!K60="","",(Dati!K60)/C46*100)))</f>
        <v>#REF!</v>
      </c>
      <c r="K46" s="56" t="e">
        <f>IF(C46&lt;2,"",IF(C46&gt;=3,"",IF(Dati!L60="","",(Dati!L60)/C46*100)))</f>
        <v>#REF!</v>
      </c>
      <c r="L46" s="56" t="e">
        <f>IF(C46&lt;2,"",IF(C46&gt;=3,"",IF(Dati!M60="","",(Dati!M60)/C46*100)))</f>
        <v>#REF!</v>
      </c>
      <c r="M46" s="56" t="e">
        <f>IF(C46&lt;2,"",IF(C46&gt;=3,"",IF(Dati!N60="","",(Dati!N60)/C46*100)))</f>
        <v>#REF!</v>
      </c>
    </row>
    <row r="47" spans="1:13" x14ac:dyDescent="0.25">
      <c r="A47" s="48">
        <f>Dati!A61</f>
        <v>16</v>
      </c>
      <c r="B47" s="48" t="e">
        <f>Dati!B61</f>
        <v>#REF!</v>
      </c>
      <c r="C47" s="54" t="e">
        <f>IF(Dati!C61="","",LOG(Dati!C61))</f>
        <v>#REF!</v>
      </c>
      <c r="D47" s="55" t="e">
        <f>IF(Dati!J61&lt;2,"",IF(Dati!J61&gt;=3,"",Dati!J61))</f>
        <v>#REF!</v>
      </c>
      <c r="E47" s="55" t="e">
        <f>IF(Dati!K61&lt;2,"",IF(Dati!K61&gt;=3,"",Dati!K61))</f>
        <v>#REF!</v>
      </c>
      <c r="F47" s="55" t="e">
        <f>IF(Dati!L61&lt;2,"",IF(Dati!L61&gt;=3,"",Dati!L61))</f>
        <v>#REF!</v>
      </c>
      <c r="G47" s="55" t="e">
        <f>IF(Dati!M61&lt;2,"",IF(Dati!M61&gt;=3,"",Dati!M61))</f>
        <v>#REF!</v>
      </c>
      <c r="H47" s="55" t="e">
        <f>IF(Dati!N61&lt;2,"",IF(Dati!N61&gt;=3,"",Dati!N61))</f>
        <v>#REF!</v>
      </c>
      <c r="I47" s="56" t="e">
        <f>IF(C47&lt;2,"",IF(C47&gt;=3,"",IF(Dati!J61="","",(Dati!J61)/C47*100)))</f>
        <v>#REF!</v>
      </c>
      <c r="J47" s="56" t="e">
        <f>IF(C47&lt;2,"",IF(C47&gt;=3,"",IF(Dati!K61="","",(Dati!K61)/C47*100)))</f>
        <v>#REF!</v>
      </c>
      <c r="K47" s="56" t="e">
        <f>IF(C47&lt;2,"",IF(C47&gt;=3,"",IF(Dati!L61="","",(Dati!L61)/C47*100)))</f>
        <v>#REF!</v>
      </c>
      <c r="L47" s="56" t="e">
        <f>IF(C47&lt;2,"",IF(C47&gt;=3,"",IF(Dati!M61="","",(Dati!M61)/C47*100)))</f>
        <v>#REF!</v>
      </c>
      <c r="M47" s="56" t="e">
        <f>IF(C47&lt;2,"",IF(C47&gt;=3,"",IF(Dati!N61="","",(Dati!N61)/C47*100)))</f>
        <v>#REF!</v>
      </c>
    </row>
    <row r="48" spans="1:13" x14ac:dyDescent="0.25">
      <c r="A48" s="48">
        <f>Dati!A62</f>
        <v>17</v>
      </c>
      <c r="B48" s="48" t="e">
        <f>Dati!B62</f>
        <v>#REF!</v>
      </c>
      <c r="C48" s="54" t="e">
        <f>IF(Dati!C62="","",LOG(Dati!C62))</f>
        <v>#REF!</v>
      </c>
      <c r="D48" s="55" t="e">
        <f>IF(Dati!J62&lt;2,"",IF(Dati!J62&gt;=3,"",Dati!J62))</f>
        <v>#REF!</v>
      </c>
      <c r="E48" s="55" t="e">
        <f>IF(Dati!K62&lt;2,"",IF(Dati!K62&gt;=3,"",Dati!K62))</f>
        <v>#REF!</v>
      </c>
      <c r="F48" s="55" t="e">
        <f>IF(Dati!L62&lt;2,"",IF(Dati!L62&gt;=3,"",Dati!L62))</f>
        <v>#REF!</v>
      </c>
      <c r="G48" s="55" t="e">
        <f>IF(Dati!M62&lt;2,"",IF(Dati!M62&gt;=3,"",Dati!M62))</f>
        <v>#REF!</v>
      </c>
      <c r="H48" s="55" t="e">
        <f>IF(Dati!N62&lt;2,"",IF(Dati!N62&gt;=3,"",Dati!N62))</f>
        <v>#REF!</v>
      </c>
      <c r="I48" s="56" t="e">
        <f>IF(C48&lt;2,"",IF(C48&gt;=3,"",IF(Dati!J62="","",(Dati!J62)/C48*100)))</f>
        <v>#REF!</v>
      </c>
      <c r="J48" s="56" t="e">
        <f>IF(C48&lt;2,"",IF(C48&gt;=3,"",IF(Dati!K62="","",(Dati!K62)/C48*100)))</f>
        <v>#REF!</v>
      </c>
      <c r="K48" s="56" t="e">
        <f>IF(C48&lt;2,"",IF(C48&gt;=3,"",IF(Dati!L62="","",(Dati!L62)/C48*100)))</f>
        <v>#REF!</v>
      </c>
      <c r="L48" s="56" t="e">
        <f>IF(C48&lt;2,"",IF(C48&gt;=3,"",IF(Dati!M62="","",(Dati!M62)/C48*100)))</f>
        <v>#REF!</v>
      </c>
      <c r="M48" s="56" t="e">
        <f>IF(C48&lt;2,"",IF(C48&gt;=3,"",IF(Dati!N62="","",(Dati!N62)/C48*100)))</f>
        <v>#REF!</v>
      </c>
    </row>
    <row r="49" spans="1:13" ht="13.8" thickBot="1" x14ac:dyDescent="0.3">
      <c r="A49" s="48"/>
      <c r="B49" s="48"/>
      <c r="C49" s="67"/>
      <c r="D49" s="66"/>
      <c r="E49" s="66"/>
      <c r="F49" s="66"/>
      <c r="G49" s="66"/>
      <c r="H49" s="66"/>
      <c r="I49" s="52"/>
      <c r="J49" s="52"/>
      <c r="K49" s="52"/>
      <c r="L49" s="52"/>
      <c r="M49" s="52"/>
    </row>
    <row r="50" spans="1:13" ht="13.8" thickTop="1" x14ac:dyDescent="0.25">
      <c r="A50" s="68"/>
      <c r="B50" s="68"/>
      <c r="C50" s="69" t="s">
        <v>14</v>
      </c>
      <c r="D50" s="69"/>
      <c r="E50" s="70" t="str">
        <f>IF(COUNT(D32:H48)&lt;2,"",AVERAGE(D32:H48))</f>
        <v/>
      </c>
      <c r="F50" s="69"/>
      <c r="G50" s="69"/>
      <c r="H50" s="69"/>
      <c r="I50" s="71"/>
      <c r="J50" s="71" t="s">
        <v>7</v>
      </c>
      <c r="K50" s="71"/>
      <c r="L50" s="71"/>
      <c r="M50" s="71"/>
    </row>
    <row r="51" spans="1:13" x14ac:dyDescent="0.25">
      <c r="C51" s="73" t="s">
        <v>6</v>
      </c>
      <c r="E51" s="55" t="str">
        <f>IF(COUNT(D32:H48)&lt;2,"",STDEV(D32:H48))</f>
        <v/>
      </c>
      <c r="J51" s="73" t="s">
        <v>14</v>
      </c>
      <c r="K51" s="73"/>
      <c r="L51" s="55" t="e">
        <f>IF(COUNT(I32:M48)=0,"",AVERAGE(I32:M48))</f>
        <v>#VALUE!</v>
      </c>
    </row>
    <row r="52" spans="1:13" x14ac:dyDescent="0.25">
      <c r="C52" s="73" t="s">
        <v>23</v>
      </c>
      <c r="E52" s="55" t="str">
        <f>IF(COUNT(D32:H48)=0,"Immettere dati",IF(COUNT(D32:H48)&lt;2,"Immettere più dati",E51*2^0.5*(TINV(0.05,COUNT(D32:H48)-1))))</f>
        <v>Immettere dati</v>
      </c>
      <c r="F52" s="54" t="str">
        <f>IF(COUNT(D32:H48)=0,"",IF(COUNT(D32:H48)&lt;6,"Attenzione, dati insufficienti!",""))</f>
        <v/>
      </c>
      <c r="J52" s="73" t="s">
        <v>52</v>
      </c>
      <c r="K52" s="73"/>
      <c r="L52" s="55" t="e">
        <f>IF(COUNT(I32:M48)&lt;2,"",STDEV(I32:M48)*2)</f>
        <v>#VALUE!</v>
      </c>
    </row>
    <row r="53" spans="1:13" x14ac:dyDescent="0.25">
      <c r="C53" s="39" t="s">
        <v>9</v>
      </c>
      <c r="E53" s="55" t="str">
        <f>IF(COUNT(D32:H48)&lt;2,"",E52/(2^0.5))</f>
        <v/>
      </c>
      <c r="F53" s="74" t="str">
        <f>IF(COUNT(D32:H48)=0,"",IF(COUNT(D32:H48)&lt;6,"Attenzione, dati insufficienti!",""))</f>
        <v/>
      </c>
      <c r="L53" s="39" t="e">
        <f>IF(COUNT(I32:M48)&lt;2,"",DEVSQ(I32:M48))</f>
        <v>#VALUE!</v>
      </c>
    </row>
    <row r="54" spans="1:13" ht="13.8" thickBot="1" x14ac:dyDescent="0.3">
      <c r="C54" s="39" t="s">
        <v>10</v>
      </c>
      <c r="E54" s="55" t="str">
        <f>IF(COUNT(D32:H48)&lt;2,"",E52/2)</f>
        <v/>
      </c>
      <c r="F54" s="74" t="str">
        <f>IF(COUNT(D32:H48)=0,"",IF(COUNT(D32:H48)&lt;6,"Attenzione, dati insufficienti!",""))</f>
        <v/>
      </c>
      <c r="L54" s="39" t="e">
        <f>IF(COUNT(I32:M48)&lt;2,"",VAR(I32:M48))</f>
        <v>#VALUE!</v>
      </c>
    </row>
    <row r="55" spans="1:13" ht="13.8" thickTop="1" x14ac:dyDescent="0.25">
      <c r="A55" s="71"/>
      <c r="B55" s="71"/>
      <c r="C55" s="71"/>
      <c r="D55" s="71"/>
      <c r="E55" s="70"/>
      <c r="F55" s="71"/>
      <c r="G55" s="71"/>
      <c r="H55" s="71"/>
      <c r="I55" s="71"/>
      <c r="J55" s="71"/>
      <c r="K55" s="71"/>
      <c r="L55" s="71"/>
      <c r="M55" s="71"/>
    </row>
    <row r="56" spans="1:13" ht="12.6" customHeight="1" x14ac:dyDescent="0.25">
      <c r="A56" s="39" t="s">
        <v>17</v>
      </c>
      <c r="D56" s="45"/>
      <c r="E56" s="44"/>
      <c r="F56" s="44"/>
      <c r="G56" s="52"/>
      <c r="H56" s="52"/>
    </row>
    <row r="57" spans="1:13" x14ac:dyDescent="0.25">
      <c r="A57" s="48" t="str">
        <f>Dati!A77</f>
        <v>N.</v>
      </c>
      <c r="B57" s="48" t="str">
        <f>Dati!B77</f>
        <v>Anno</v>
      </c>
      <c r="C57" s="49" t="str">
        <f>Dati!C83</f>
        <v/>
      </c>
      <c r="D57" s="50">
        <f>Dati!J77</f>
        <v>1</v>
      </c>
      <c r="E57" s="50">
        <f>Dati!K77</f>
        <v>2</v>
      </c>
      <c r="F57" s="50">
        <f>Dati!L77</f>
        <v>3</v>
      </c>
      <c r="G57" s="50">
        <f>Dati!M77</f>
        <v>4</v>
      </c>
      <c r="H57" s="50">
        <f>Dati!N77</f>
        <v>5</v>
      </c>
      <c r="I57" s="1016" t="s">
        <v>13</v>
      </c>
      <c r="J57" s="1016"/>
      <c r="K57" s="1016"/>
      <c r="L57" s="1016"/>
      <c r="M57" s="1016"/>
    </row>
    <row r="58" spans="1:13" x14ac:dyDescent="0.25">
      <c r="A58" s="48">
        <f>Dati!A78</f>
        <v>1</v>
      </c>
      <c r="B58" s="48">
        <f>Dati!B78</f>
        <v>2000</v>
      </c>
      <c r="C58" s="54">
        <f>IF(Dati!C78="","",LOG(Dati!C78))</f>
        <v>4.0043213737826422</v>
      </c>
      <c r="D58" s="55" t="str">
        <f>IF(Dati!J78&lt;2,"",IF(Dati!J78&gt;=3,"",Dati!J78))</f>
        <v/>
      </c>
      <c r="E58" s="55" t="str">
        <f>IF(Dati!K78&lt;2,"",IF(Dati!K78&gt;=3,"",Dati!K78))</f>
        <v/>
      </c>
      <c r="F58" s="55" t="str">
        <f>IF(Dati!L78&lt;2,"",IF(Dati!L78&gt;=3,"",Dati!L78))</f>
        <v/>
      </c>
      <c r="G58" s="55" t="str">
        <f>IF(Dati!M78&lt;2,"",IF(Dati!M78&gt;=3,"",Dati!M78))</f>
        <v/>
      </c>
      <c r="H58" s="55" t="str">
        <f>IF(Dati!N78&lt;2,"",IF(Dati!N78&gt;=3,"",Dati!N78))</f>
        <v/>
      </c>
      <c r="I58" s="56" t="str">
        <f>IF(C58&lt;2,"",IF(C58&gt;=3,"",IF(Dati!J78="","",(Dati!J78)/C58*100)))</f>
        <v/>
      </c>
      <c r="J58" s="56" t="str">
        <f>IF(C58&lt;2,"",IF(C58&gt;=3,"",IF(Dati!K78="","",(Dati!K78)/C58*100)))</f>
        <v/>
      </c>
      <c r="K58" s="56" t="str">
        <f>IF(C58&lt;2,"",IF(C58&gt;=3,"",IF(Dati!L78="","",(Dati!L78)/C58*100)))</f>
        <v/>
      </c>
      <c r="L58" s="56" t="str">
        <f>IF(C58&lt;2,"",IF(C58&gt;=3,"",IF(Dati!M78="","",(Dati!M78)/C58*100)))</f>
        <v/>
      </c>
      <c r="M58" s="56" t="str">
        <f>IF(C58&lt;2,"",IF(C58&gt;=3,"",IF(Dati!N78="","",(Dati!N78)/C58*100)))</f>
        <v/>
      </c>
    </row>
    <row r="59" spans="1:13" x14ac:dyDescent="0.25">
      <c r="A59" s="48">
        <f>Dati!A79</f>
        <v>2</v>
      </c>
      <c r="B59" s="48">
        <f>Dati!B79</f>
        <v>2002</v>
      </c>
      <c r="C59" s="54">
        <f>IF(Dati!C79="","",LOG(Dati!C79))</f>
        <v>4.0791812460476251</v>
      </c>
      <c r="D59" s="55" t="str">
        <f>IF(Dati!J79&lt;2,"",IF(Dati!J79&gt;=3,"",Dati!J79))</f>
        <v/>
      </c>
      <c r="E59" s="55" t="str">
        <f>IF(Dati!K79&lt;2,"",IF(Dati!K79&gt;=3,"",Dati!K79))</f>
        <v/>
      </c>
      <c r="F59" s="55" t="str">
        <f>IF(Dati!L79&lt;2,"",IF(Dati!L79&gt;=3,"",Dati!L79))</f>
        <v/>
      </c>
      <c r="G59" s="55" t="str">
        <f>IF(Dati!M79&lt;2,"",IF(Dati!M79&gt;=3,"",Dati!M79))</f>
        <v/>
      </c>
      <c r="H59" s="55" t="str">
        <f>IF(Dati!N79&lt;2,"",IF(Dati!N79&gt;=3,"",Dati!N79))</f>
        <v/>
      </c>
      <c r="I59" s="56" t="str">
        <f>IF(C59&lt;2,"",IF(C59&gt;=3,"",IF(Dati!J79="","",(Dati!J79)/C59*100)))</f>
        <v/>
      </c>
      <c r="J59" s="56" t="str">
        <f>IF(C59&lt;2,"",IF(C59&gt;=3,"",IF(Dati!K79="","",(Dati!K79)/C59*100)))</f>
        <v/>
      </c>
      <c r="K59" s="56" t="str">
        <f>IF(C59&lt;2,"",IF(C59&gt;=3,"",IF(Dati!L79="","",(Dati!L79)/C59*100)))</f>
        <v/>
      </c>
      <c r="L59" s="56" t="str">
        <f>IF(C59&lt;2,"",IF(C59&gt;=3,"",IF(Dati!M79="","",(Dati!M79)/C59*100)))</f>
        <v/>
      </c>
      <c r="M59" s="56" t="str">
        <f>IF(C59&lt;2,"",IF(C59&gt;=3,"",IF(Dati!N79="","",(Dati!N79)/C59*100)))</f>
        <v/>
      </c>
    </row>
    <row r="60" spans="1:13" x14ac:dyDescent="0.25">
      <c r="A60" s="48">
        <f>Dati!A80</f>
        <v>3</v>
      </c>
      <c r="B60" s="48">
        <f>Dati!B80</f>
        <v>2003</v>
      </c>
      <c r="C60" s="54">
        <f>IF(Dati!C80="","",LOG(Dati!C80))</f>
        <v>4.4099331233312942</v>
      </c>
      <c r="D60" s="55" t="str">
        <f>IF(Dati!J80&lt;2,"",IF(Dati!J80&gt;=3,"",Dati!J80))</f>
        <v/>
      </c>
      <c r="E60" s="55" t="str">
        <f>IF(Dati!K80&lt;2,"",IF(Dati!K80&gt;=3,"",Dati!K80))</f>
        <v/>
      </c>
      <c r="F60" s="55" t="str">
        <f>IF(Dati!L80&lt;2,"",IF(Dati!L80&gt;=3,"",Dati!L80))</f>
        <v/>
      </c>
      <c r="G60" s="55" t="str">
        <f>IF(Dati!M80&lt;2,"",IF(Dati!M80&gt;=3,"",Dati!M80))</f>
        <v/>
      </c>
      <c r="H60" s="55" t="str">
        <f>IF(Dati!N80&lt;2,"",IF(Dati!N80&gt;=3,"",Dati!N80))</f>
        <v/>
      </c>
      <c r="I60" s="56" t="str">
        <f>IF(C60&lt;2,"",IF(C60&gt;=3,"",IF(Dati!J80="","",(Dati!J80)/C60*100)))</f>
        <v/>
      </c>
      <c r="J60" s="56" t="str">
        <f>IF(C60&lt;2,"",IF(C60&gt;=3,"",IF(Dati!K80="","",(Dati!K80)/C60*100)))</f>
        <v/>
      </c>
      <c r="K60" s="56" t="str">
        <f>IF(C60&lt;2,"",IF(C60&gt;=3,"",IF(Dati!L80="","",(Dati!L80)/C60*100)))</f>
        <v/>
      </c>
      <c r="L60" s="56" t="str">
        <f>IF(C60&lt;2,"",IF(C60&gt;=3,"",IF(Dati!M80="","",(Dati!M80)/C60*100)))</f>
        <v/>
      </c>
      <c r="M60" s="56" t="str">
        <f>IF(C60&lt;2,"",IF(C60&gt;=3,"",IF(Dati!N80="","",(Dati!N80)/C60*100)))</f>
        <v/>
      </c>
    </row>
    <row r="61" spans="1:13" x14ac:dyDescent="0.25">
      <c r="A61" s="48">
        <f>Dati!A81</f>
        <v>4</v>
      </c>
      <c r="B61" s="48" t="str">
        <f>Dati!B81</f>
        <v/>
      </c>
      <c r="C61" s="54" t="str">
        <f>IF(Dati!C81="","",LOG(Dati!C81))</f>
        <v/>
      </c>
      <c r="D61" s="55" t="str">
        <f>IF(Dati!J81&lt;2,"",IF(Dati!J81&gt;=3,"",Dati!J81))</f>
        <v/>
      </c>
      <c r="E61" s="55" t="str">
        <f>IF(Dati!K81&lt;2,"",IF(Dati!K81&gt;=3,"",Dati!K81))</f>
        <v/>
      </c>
      <c r="F61" s="55" t="str">
        <f>IF(Dati!L81&lt;2,"",IF(Dati!L81&gt;=3,"",Dati!L81))</f>
        <v/>
      </c>
      <c r="G61" s="55" t="str">
        <f>IF(Dati!M81&lt;2,"",IF(Dati!M81&gt;=3,"",Dati!M81))</f>
        <v/>
      </c>
      <c r="H61" s="55" t="str">
        <f>IF(Dati!N81&lt;2,"",IF(Dati!N81&gt;=3,"",Dati!N81))</f>
        <v/>
      </c>
      <c r="I61" s="56" t="str">
        <f>IF(C61&lt;2,"",IF(C61&gt;=3,"",IF(Dati!J81="","",(Dati!J81)/C61*100)))</f>
        <v/>
      </c>
      <c r="J61" s="56" t="str">
        <f>IF(C61&lt;2,"",IF(C61&gt;=3,"",IF(Dati!K81="","",(Dati!K81)/C61*100)))</f>
        <v/>
      </c>
      <c r="K61" s="56" t="str">
        <f>IF(C61&lt;2,"",IF(C61&gt;=3,"",IF(Dati!L81="","",(Dati!L81)/C61*100)))</f>
        <v/>
      </c>
      <c r="L61" s="56" t="str">
        <f>IF(C61&lt;2,"",IF(C61&gt;=3,"",IF(Dati!M81="","",(Dati!M81)/C61*100)))</f>
        <v/>
      </c>
      <c r="M61" s="56" t="str">
        <f>IF(C61&lt;2,"",IF(C61&gt;=3,"",IF(Dati!N81="","",(Dati!N81)/C61*100)))</f>
        <v/>
      </c>
    </row>
    <row r="62" spans="1:13" x14ac:dyDescent="0.25">
      <c r="A62" s="48">
        <f>Dati!A82</f>
        <v>5</v>
      </c>
      <c r="B62" s="48" t="str">
        <f>Dati!B82</f>
        <v/>
      </c>
      <c r="C62" s="54" t="str">
        <f>IF(Dati!C82="","",LOG(Dati!C82))</f>
        <v/>
      </c>
      <c r="D62" s="55" t="str">
        <f>IF(Dati!J82&lt;2,"",IF(Dati!J82&gt;=3,"",Dati!J82))</f>
        <v/>
      </c>
      <c r="E62" s="55" t="str">
        <f>IF(Dati!K82&lt;2,"",IF(Dati!K82&gt;=3,"",Dati!K82))</f>
        <v/>
      </c>
      <c r="F62" s="55" t="str">
        <f>IF(Dati!L82&lt;2,"",IF(Dati!L82&gt;=3,"",Dati!L82))</f>
        <v/>
      </c>
      <c r="G62" s="55" t="str">
        <f>IF(Dati!M82&lt;2,"",IF(Dati!M82&gt;=3,"",Dati!M82))</f>
        <v/>
      </c>
      <c r="H62" s="55" t="str">
        <f>IF(Dati!N82&lt;2,"",IF(Dati!N82&gt;=3,"",Dati!N82))</f>
        <v/>
      </c>
      <c r="I62" s="56" t="str">
        <f>IF(C62&lt;2,"",IF(C62&gt;=3,"",IF(Dati!J82="","",(Dati!J82)/C62*100)))</f>
        <v/>
      </c>
      <c r="J62" s="56" t="str">
        <f>IF(C62&lt;2,"",IF(C62&gt;=3,"",IF(Dati!K82="","",(Dati!K82)/C62*100)))</f>
        <v/>
      </c>
      <c r="K62" s="56" t="str">
        <f>IF(C62&lt;2,"",IF(C62&gt;=3,"",IF(Dati!L82="","",(Dati!L82)/C62*100)))</f>
        <v/>
      </c>
      <c r="L62" s="56" t="str">
        <f>IF(C62&lt;2,"",IF(C62&gt;=3,"",IF(Dati!M82="","",(Dati!M82)/C62*100)))</f>
        <v/>
      </c>
      <c r="M62" s="56" t="str">
        <f>IF(C62&lt;2,"",IF(C62&gt;=3,"",IF(Dati!N82="","",(Dati!N82)/C62*100)))</f>
        <v/>
      </c>
    </row>
    <row r="63" spans="1:13" x14ac:dyDescent="0.25">
      <c r="A63" s="48">
        <f>Dati!A83</f>
        <v>6</v>
      </c>
      <c r="B63" s="48" t="str">
        <f>Dati!B83</f>
        <v/>
      </c>
      <c r="C63" s="54" t="str">
        <f>IF(Dati!C83="","",LOG(Dati!C83))</f>
        <v/>
      </c>
      <c r="D63" s="55" t="str">
        <f>IF(Dati!J83&lt;2,"",IF(Dati!J83&gt;=3,"",Dati!J83))</f>
        <v/>
      </c>
      <c r="E63" s="55" t="str">
        <f>IF(Dati!K83&lt;2,"",IF(Dati!K83&gt;=3,"",Dati!K83))</f>
        <v/>
      </c>
      <c r="F63" s="55" t="str">
        <f>IF(Dati!L83&lt;2,"",IF(Dati!L83&gt;=3,"",Dati!L83))</f>
        <v/>
      </c>
      <c r="G63" s="55" t="str">
        <f>IF(Dati!M83&lt;2,"",IF(Dati!M83&gt;=3,"",Dati!M83))</f>
        <v/>
      </c>
      <c r="H63" s="55" t="str">
        <f>IF(Dati!N83&lt;2,"",IF(Dati!N83&gt;=3,"",Dati!N83))</f>
        <v/>
      </c>
      <c r="I63" s="56" t="str">
        <f>IF(C63&lt;2,"",IF(C63&gt;=3,"",IF(Dati!J83="","",(Dati!J83)/C63*100)))</f>
        <v/>
      </c>
      <c r="J63" s="56" t="str">
        <f>IF(C63&lt;2,"",IF(C63&gt;=3,"",IF(Dati!K83="","",(Dati!K83)/C63*100)))</f>
        <v/>
      </c>
      <c r="K63" s="56" t="str">
        <f>IF(C63&lt;2,"",IF(C63&gt;=3,"",IF(Dati!L83="","",(Dati!L83)/C63*100)))</f>
        <v/>
      </c>
      <c r="L63" s="56" t="str">
        <f>IF(C63&lt;2,"",IF(C63&gt;=3,"",IF(Dati!M83="","",(Dati!M83)/C63*100)))</f>
        <v/>
      </c>
      <c r="M63" s="56" t="str">
        <f>IF(C63&lt;2,"",IF(C63&gt;=3,"",IF(Dati!N83="","",(Dati!N83)/C63*100)))</f>
        <v/>
      </c>
    </row>
    <row r="64" spans="1:13" x14ac:dyDescent="0.25">
      <c r="A64" s="48">
        <f>Dati!A84</f>
        <v>7</v>
      </c>
      <c r="B64" s="48">
        <f>Dati!B84</f>
        <v>2001</v>
      </c>
      <c r="C64" s="54" t="e">
        <f>IF(Dati!C84="","",LOG(Dati!C84))</f>
        <v>#VALUE!</v>
      </c>
      <c r="D64" s="55" t="e">
        <f>IF(Dati!J84&lt;2,"",IF(Dati!J84&gt;=3,"",Dati!J84))</f>
        <v>#VALUE!</v>
      </c>
      <c r="E64" s="55" t="e">
        <f>IF(Dati!K84&lt;2,"",IF(Dati!K84&gt;=3,"",Dati!K84))</f>
        <v>#VALUE!</v>
      </c>
      <c r="F64" s="55" t="str">
        <f>IF(Dati!L84&lt;2,"",IF(Dati!L84&gt;=3,"",Dati!L84))</f>
        <v/>
      </c>
      <c r="G64" s="55" t="str">
        <f>IF(Dati!M84&lt;2,"",IF(Dati!M84&gt;=3,"",Dati!M84))</f>
        <v/>
      </c>
      <c r="H64" s="55" t="str">
        <f>IF(Dati!N84&lt;2,"",IF(Dati!N84&gt;=3,"",Dati!N84))</f>
        <v/>
      </c>
      <c r="I64" s="56" t="e">
        <f>IF(C64&lt;2,"",IF(C64&gt;=3,"",IF(Dati!J84="","",(Dati!J84)/C64*100)))</f>
        <v>#VALUE!</v>
      </c>
      <c r="J64" s="56" t="e">
        <f>IF(C64&lt;2,"",IF(C64&gt;=3,"",IF(Dati!K84="","",(Dati!K84)/C64*100)))</f>
        <v>#VALUE!</v>
      </c>
      <c r="K64" s="56" t="e">
        <f>IF(C64&lt;2,"",IF(C64&gt;=3,"",IF(Dati!L84="","",(Dati!L84)/C64*100)))</f>
        <v>#VALUE!</v>
      </c>
      <c r="L64" s="56" t="e">
        <f>IF(C64&lt;2,"",IF(C64&gt;=3,"",IF(Dati!M84="","",(Dati!M84)/C64*100)))</f>
        <v>#VALUE!</v>
      </c>
      <c r="M64" s="56" t="e">
        <f>IF(C64&lt;2,"",IF(C64&gt;=3,"",IF(Dati!N84="","",(Dati!N84)/C64*100)))</f>
        <v>#VALUE!</v>
      </c>
    </row>
    <row r="65" spans="1:13" x14ac:dyDescent="0.25">
      <c r="A65" s="48">
        <f>Dati!A85</f>
        <v>8</v>
      </c>
      <c r="B65" s="48" t="e">
        <f>Dati!B85</f>
        <v>#REF!</v>
      </c>
      <c r="C65" s="54" t="e">
        <f>IF(Dati!C85="","",LOG(Dati!C85))</f>
        <v>#REF!</v>
      </c>
      <c r="D65" s="55" t="e">
        <f>IF(Dati!J85&lt;2,"",IF(Dati!J85&gt;=3,"",Dati!J85))</f>
        <v>#REF!</v>
      </c>
      <c r="E65" s="55" t="e">
        <f>IF(Dati!K85&lt;2,"",IF(Dati!K85&gt;=3,"",Dati!K85))</f>
        <v>#REF!</v>
      </c>
      <c r="F65" s="55" t="e">
        <f>IF(Dati!L85&lt;2,"",IF(Dati!L85&gt;=3,"",Dati!L85))</f>
        <v>#REF!</v>
      </c>
      <c r="G65" s="55" t="e">
        <f>IF(Dati!M85&lt;2,"",IF(Dati!M85&gt;=3,"",Dati!M85))</f>
        <v>#REF!</v>
      </c>
      <c r="H65" s="55" t="e">
        <f>IF(Dati!N85&lt;2,"",IF(Dati!N85&gt;=3,"",Dati!N85))</f>
        <v>#REF!</v>
      </c>
      <c r="I65" s="56" t="e">
        <f>IF(C65&lt;2,"",IF(C65&gt;=3,"",IF(Dati!J85="","",(Dati!J85)/C65*100)))</f>
        <v>#REF!</v>
      </c>
      <c r="J65" s="56" t="e">
        <f>IF(C65&lt;2,"",IF(C65&gt;=3,"",IF(Dati!K85="","",(Dati!K85)/C65*100)))</f>
        <v>#REF!</v>
      </c>
      <c r="K65" s="56" t="e">
        <f>IF(C65&lt;2,"",IF(C65&gt;=3,"",IF(Dati!L85="","",(Dati!L85)/C65*100)))</f>
        <v>#REF!</v>
      </c>
      <c r="L65" s="56" t="e">
        <f>IF(C65&lt;2,"",IF(C65&gt;=3,"",IF(Dati!M85="","",(Dati!M85)/C65*100)))</f>
        <v>#REF!</v>
      </c>
      <c r="M65" s="56" t="e">
        <f>IF(C65&lt;2,"",IF(C65&gt;=3,"",IF(Dati!N85="","",(Dati!N85)/C65*100)))</f>
        <v>#REF!</v>
      </c>
    </row>
    <row r="66" spans="1:13" x14ac:dyDescent="0.25">
      <c r="A66" s="48">
        <f>Dati!A86</f>
        <v>9</v>
      </c>
      <c r="B66" s="48" t="e">
        <f>Dati!B86</f>
        <v>#REF!</v>
      </c>
      <c r="C66" s="54" t="e">
        <f>IF(Dati!C86="","",LOG(Dati!C86))</f>
        <v>#REF!</v>
      </c>
      <c r="D66" s="55" t="e">
        <f>IF(Dati!J86&lt;2,"",IF(Dati!J86&gt;=3,"",Dati!J86))</f>
        <v>#REF!</v>
      </c>
      <c r="E66" s="55" t="e">
        <f>IF(Dati!K86&lt;2,"",IF(Dati!K86&gt;=3,"",Dati!K86))</f>
        <v>#REF!</v>
      </c>
      <c r="F66" s="55" t="e">
        <f>IF(Dati!L86&lt;2,"",IF(Dati!L86&gt;=3,"",Dati!L86))</f>
        <v>#REF!</v>
      </c>
      <c r="G66" s="55" t="e">
        <f>IF(Dati!M86&lt;2,"",IF(Dati!M86&gt;=3,"",Dati!M86))</f>
        <v>#REF!</v>
      </c>
      <c r="H66" s="55" t="e">
        <f>IF(Dati!N86&lt;2,"",IF(Dati!N86&gt;=3,"",Dati!N86))</f>
        <v>#REF!</v>
      </c>
      <c r="I66" s="56" t="e">
        <f>IF(C66&lt;2,"",IF(C66&gt;=3,"",IF(Dati!J86="","",(Dati!J86)/C66*100)))</f>
        <v>#REF!</v>
      </c>
      <c r="J66" s="56" t="e">
        <f>IF(C66&lt;2,"",IF(C66&gt;=3,"",IF(Dati!K86="","",(Dati!K86)/C66*100)))</f>
        <v>#REF!</v>
      </c>
      <c r="K66" s="56" t="e">
        <f>IF(C66&lt;2,"",IF(C66&gt;=3,"",IF(Dati!L86="","",(Dati!L86)/C66*100)))</f>
        <v>#REF!</v>
      </c>
      <c r="L66" s="56" t="e">
        <f>IF(C66&lt;2,"",IF(C66&gt;=3,"",IF(Dati!M86="","",(Dati!M86)/C66*100)))</f>
        <v>#REF!</v>
      </c>
      <c r="M66" s="56" t="e">
        <f>IF(C66&lt;2,"",IF(C66&gt;=3,"",IF(Dati!N86="","",(Dati!N86)/C66*100)))</f>
        <v>#REF!</v>
      </c>
    </row>
    <row r="67" spans="1:13" x14ac:dyDescent="0.25">
      <c r="A67" s="48">
        <f>Dati!A87</f>
        <v>10</v>
      </c>
      <c r="B67" s="48" t="e">
        <f>Dati!B87</f>
        <v>#REF!</v>
      </c>
      <c r="C67" s="54" t="e">
        <f>IF(Dati!C87="","",LOG(Dati!C87))</f>
        <v>#REF!</v>
      </c>
      <c r="D67" s="55" t="e">
        <f>IF(Dati!J87&lt;2,"",IF(Dati!J87&gt;=3,"",Dati!J87))</f>
        <v>#REF!</v>
      </c>
      <c r="E67" s="55" t="e">
        <f>IF(Dati!K87&lt;2,"",IF(Dati!K87&gt;=3,"",Dati!K87))</f>
        <v>#REF!</v>
      </c>
      <c r="F67" s="55" t="e">
        <f>IF(Dati!L87&lt;2,"",IF(Dati!L87&gt;=3,"",Dati!L87))</f>
        <v>#REF!</v>
      </c>
      <c r="G67" s="55" t="e">
        <f>IF(Dati!M87&lt;2,"",IF(Dati!M87&gt;=3,"",Dati!M87))</f>
        <v>#REF!</v>
      </c>
      <c r="H67" s="55" t="e">
        <f>IF(Dati!N87&lt;2,"",IF(Dati!N87&gt;=3,"",Dati!N87))</f>
        <v>#REF!</v>
      </c>
      <c r="I67" s="56" t="e">
        <f>IF(C67&lt;2,"",IF(C67&gt;=3,"",IF(Dati!J87="","",(Dati!J87)/C67*100)))</f>
        <v>#REF!</v>
      </c>
      <c r="J67" s="56" t="e">
        <f>IF(C67&lt;2,"",IF(C67&gt;=3,"",IF(Dati!K87="","",(Dati!K87)/C67*100)))</f>
        <v>#REF!</v>
      </c>
      <c r="K67" s="56" t="e">
        <f>IF(C67&lt;2,"",IF(C67&gt;=3,"",IF(Dati!L87="","",(Dati!L87)/C67*100)))</f>
        <v>#REF!</v>
      </c>
      <c r="L67" s="56" t="e">
        <f>IF(C67&lt;2,"",IF(C67&gt;=3,"",IF(Dati!M87="","",(Dati!M87)/C67*100)))</f>
        <v>#REF!</v>
      </c>
      <c r="M67" s="56" t="e">
        <f>IF(C67&lt;2,"",IF(C67&gt;=3,"",IF(Dati!N87="","",(Dati!N87)/C67*100)))</f>
        <v>#REF!</v>
      </c>
    </row>
    <row r="68" spans="1:13" x14ac:dyDescent="0.25">
      <c r="A68" s="48">
        <f>Dati!A88</f>
        <v>11</v>
      </c>
      <c r="B68" s="48" t="e">
        <f>Dati!B88</f>
        <v>#REF!</v>
      </c>
      <c r="C68" s="54" t="e">
        <f>IF(Dati!C88="","",LOG(Dati!C88))</f>
        <v>#REF!</v>
      </c>
      <c r="D68" s="55" t="e">
        <f>IF(Dati!J88&lt;2,"",IF(Dati!J88&gt;=3,"",Dati!J88))</f>
        <v>#REF!</v>
      </c>
      <c r="E68" s="55" t="e">
        <f>IF(Dati!K88&lt;2,"",IF(Dati!K88&gt;=3,"",Dati!K88))</f>
        <v>#REF!</v>
      </c>
      <c r="F68" s="55" t="e">
        <f>IF(Dati!L88&lt;2,"",IF(Dati!L88&gt;=3,"",Dati!L88))</f>
        <v>#REF!</v>
      </c>
      <c r="G68" s="55" t="e">
        <f>IF(Dati!M88&lt;2,"",IF(Dati!M88&gt;=3,"",Dati!M88))</f>
        <v>#REF!</v>
      </c>
      <c r="H68" s="55" t="e">
        <f>IF(Dati!N88&lt;2,"",IF(Dati!N88&gt;=3,"",Dati!N88))</f>
        <v>#REF!</v>
      </c>
      <c r="I68" s="56" t="e">
        <f>IF(C68&lt;2,"",IF(C68&gt;=3,"",IF(Dati!J88="","",(Dati!J88)/C68*100)))</f>
        <v>#REF!</v>
      </c>
      <c r="J68" s="56" t="e">
        <f>IF(C68&lt;2,"",IF(C68&gt;=3,"",IF(Dati!K88="","",(Dati!K88)/C68*100)))</f>
        <v>#REF!</v>
      </c>
      <c r="K68" s="56" t="e">
        <f>IF(C68&lt;2,"",IF(C68&gt;=3,"",IF(Dati!L88="","",(Dati!L88)/C68*100)))</f>
        <v>#REF!</v>
      </c>
      <c r="L68" s="56" t="e">
        <f>IF(C68&lt;2,"",IF(C68&gt;=3,"",IF(Dati!M88="","",(Dati!M88)/C68*100)))</f>
        <v>#REF!</v>
      </c>
      <c r="M68" s="56" t="e">
        <f>IF(C68&lt;2,"",IF(C68&gt;=3,"",IF(Dati!N88="","",(Dati!N88)/C68*100)))</f>
        <v>#REF!</v>
      </c>
    </row>
    <row r="69" spans="1:13" x14ac:dyDescent="0.25">
      <c r="A69" s="48">
        <f>Dati!A89</f>
        <v>12</v>
      </c>
      <c r="B69" s="48" t="e">
        <f>Dati!B89</f>
        <v>#REF!</v>
      </c>
      <c r="C69" s="54" t="e">
        <f>IF(Dati!C89="","",LOG(Dati!C89))</f>
        <v>#REF!</v>
      </c>
      <c r="D69" s="55" t="e">
        <f>IF(Dati!J89&lt;2,"",IF(Dati!J89&gt;=3,"",Dati!J89))</f>
        <v>#REF!</v>
      </c>
      <c r="E69" s="55" t="e">
        <f>IF(Dati!K89&lt;2,"",IF(Dati!K89&gt;=3,"",Dati!K89))</f>
        <v>#REF!</v>
      </c>
      <c r="F69" s="55" t="e">
        <f>IF(Dati!L89&lt;2,"",IF(Dati!L89&gt;=3,"",Dati!L89))</f>
        <v>#REF!</v>
      </c>
      <c r="G69" s="55" t="e">
        <f>IF(Dati!M89&lt;2,"",IF(Dati!M89&gt;=3,"",Dati!M89))</f>
        <v>#REF!</v>
      </c>
      <c r="H69" s="55" t="e">
        <f>IF(Dati!N89&lt;2,"",IF(Dati!N89&gt;=3,"",Dati!N89))</f>
        <v>#REF!</v>
      </c>
      <c r="I69" s="56" t="e">
        <f>IF(C69&lt;2,"",IF(C69&gt;=3,"",IF(Dati!J89="","",(Dati!J89)/C69*100)))</f>
        <v>#REF!</v>
      </c>
      <c r="J69" s="56" t="e">
        <f>IF(C69&lt;2,"",IF(C69&gt;=3,"",IF(Dati!K89="","",(Dati!K89)/C69*100)))</f>
        <v>#REF!</v>
      </c>
      <c r="K69" s="56" t="e">
        <f>IF(C69&lt;2,"",IF(C69&gt;=3,"",IF(Dati!L89="","",(Dati!L89)/C69*100)))</f>
        <v>#REF!</v>
      </c>
      <c r="L69" s="56" t="e">
        <f>IF(C69&lt;2,"",IF(C69&gt;=3,"",IF(Dati!M89="","",(Dati!M89)/C69*100)))</f>
        <v>#REF!</v>
      </c>
      <c r="M69" s="56" t="e">
        <f>IF(C69&lt;2,"",IF(C69&gt;=3,"",IF(Dati!N89="","",(Dati!N89)/C69*100)))</f>
        <v>#REF!</v>
      </c>
    </row>
    <row r="70" spans="1:13" x14ac:dyDescent="0.25">
      <c r="A70" s="48">
        <f>Dati!A90</f>
        <v>13</v>
      </c>
      <c r="B70" s="48" t="e">
        <f>Dati!B90</f>
        <v>#REF!</v>
      </c>
      <c r="C70" s="54" t="e">
        <f>IF(Dati!C90="","",LOG(Dati!C90))</f>
        <v>#REF!</v>
      </c>
      <c r="D70" s="55" t="e">
        <f>IF(Dati!J90&lt;2,"",IF(Dati!J90&gt;=3,"",Dati!J90))</f>
        <v>#REF!</v>
      </c>
      <c r="E70" s="55" t="e">
        <f>IF(Dati!K90&lt;2,"",IF(Dati!K90&gt;=3,"",Dati!K90))</f>
        <v>#REF!</v>
      </c>
      <c r="F70" s="55" t="e">
        <f>IF(Dati!L90&lt;2,"",IF(Dati!L90&gt;=3,"",Dati!L90))</f>
        <v>#REF!</v>
      </c>
      <c r="G70" s="55" t="e">
        <f>IF(Dati!M90&lt;2,"",IF(Dati!M90&gt;=3,"",Dati!M90))</f>
        <v>#REF!</v>
      </c>
      <c r="H70" s="55" t="e">
        <f>IF(Dati!N90&lt;2,"",IF(Dati!N90&gt;=3,"",Dati!N90))</f>
        <v>#REF!</v>
      </c>
      <c r="I70" s="56" t="e">
        <f>IF(C70&lt;2,"",IF(C70&gt;=3,"",IF(Dati!J90="","",(Dati!J90)/C70*100)))</f>
        <v>#REF!</v>
      </c>
      <c r="J70" s="56" t="e">
        <f>IF(C70&lt;2,"",IF(C70&gt;=3,"",IF(Dati!K90="","",(Dati!K90)/C70*100)))</f>
        <v>#REF!</v>
      </c>
      <c r="K70" s="56" t="e">
        <f>IF(C70&lt;2,"",IF(C70&gt;=3,"",IF(Dati!L90="","",(Dati!L90)/C70*100)))</f>
        <v>#REF!</v>
      </c>
      <c r="L70" s="56" t="e">
        <f>IF(C70&lt;2,"",IF(C70&gt;=3,"",IF(Dati!M90="","",(Dati!M90)/C70*100)))</f>
        <v>#REF!</v>
      </c>
      <c r="M70" s="56" t="e">
        <f>IF(C70&lt;2,"",IF(C70&gt;=3,"",IF(Dati!N90="","",(Dati!N90)/C70*100)))</f>
        <v>#REF!</v>
      </c>
    </row>
    <row r="71" spans="1:13" x14ac:dyDescent="0.25">
      <c r="A71" s="48">
        <f>Dati!A91</f>
        <v>14</v>
      </c>
      <c r="B71" s="48" t="e">
        <f>Dati!B91</f>
        <v>#REF!</v>
      </c>
      <c r="C71" s="54" t="e">
        <f>IF(Dati!C91="","",LOG(Dati!C91))</f>
        <v>#REF!</v>
      </c>
      <c r="D71" s="55" t="e">
        <f>IF(Dati!J91&lt;2,"",IF(Dati!J91&gt;=3,"",Dati!J91))</f>
        <v>#REF!</v>
      </c>
      <c r="E71" s="55" t="e">
        <f>IF(Dati!K91&lt;2,"",IF(Dati!K91&gt;=3,"",Dati!K91))</f>
        <v>#REF!</v>
      </c>
      <c r="F71" s="55" t="e">
        <f>IF(Dati!L91&lt;2,"",IF(Dati!L91&gt;=3,"",Dati!L91))</f>
        <v>#REF!</v>
      </c>
      <c r="G71" s="55" t="e">
        <f>IF(Dati!M91&lt;2,"",IF(Dati!M91&gt;=3,"",Dati!M91))</f>
        <v>#REF!</v>
      </c>
      <c r="H71" s="55" t="e">
        <f>IF(Dati!N91&lt;2,"",IF(Dati!N91&gt;=3,"",Dati!N91))</f>
        <v>#REF!</v>
      </c>
      <c r="I71" s="56" t="e">
        <f>IF(C71&lt;2,"",IF(C71&gt;=3,"",IF(Dati!J91="","",(Dati!J91)/C71*100)))</f>
        <v>#REF!</v>
      </c>
      <c r="J71" s="56" t="e">
        <f>IF(C71&lt;2,"",IF(C71&gt;=3,"",IF(Dati!K91="","",(Dati!K91)/C71*100)))</f>
        <v>#REF!</v>
      </c>
      <c r="K71" s="56" t="e">
        <f>IF(C71&lt;2,"",IF(C71&gt;=3,"",IF(Dati!L91="","",(Dati!L91)/C71*100)))</f>
        <v>#REF!</v>
      </c>
      <c r="L71" s="56" t="e">
        <f>IF(C71&lt;2,"",IF(C71&gt;=3,"",IF(Dati!M91="","",(Dati!M91)/C71*100)))</f>
        <v>#REF!</v>
      </c>
      <c r="M71" s="56" t="e">
        <f>IF(C71&lt;2,"",IF(C71&gt;=3,"",IF(Dati!N91="","",(Dati!N91)/C71*100)))</f>
        <v>#REF!</v>
      </c>
    </row>
    <row r="72" spans="1:13" x14ac:dyDescent="0.25">
      <c r="A72" s="48">
        <f>Dati!A92</f>
        <v>15</v>
      </c>
      <c r="B72" s="48" t="e">
        <f>Dati!B92</f>
        <v>#REF!</v>
      </c>
      <c r="C72" s="54" t="e">
        <f>IF(Dati!C92="","",LOG(Dati!C92))</f>
        <v>#REF!</v>
      </c>
      <c r="D72" s="55" t="e">
        <f>IF(Dati!J92&lt;2,"",IF(Dati!J92&gt;=3,"",Dati!J92))</f>
        <v>#REF!</v>
      </c>
      <c r="E72" s="55" t="e">
        <f>IF(Dati!K92&lt;2,"",IF(Dati!K92&gt;=3,"",Dati!K92))</f>
        <v>#REF!</v>
      </c>
      <c r="F72" s="55" t="e">
        <f>IF(Dati!L92&lt;2,"",IF(Dati!L92&gt;=3,"",Dati!L92))</f>
        <v>#REF!</v>
      </c>
      <c r="G72" s="55" t="e">
        <f>IF(Dati!M92&lt;2,"",IF(Dati!M92&gt;=3,"",Dati!M92))</f>
        <v>#REF!</v>
      </c>
      <c r="H72" s="55" t="e">
        <f>IF(Dati!N92&lt;2,"",IF(Dati!N92&gt;=3,"",Dati!N92))</f>
        <v>#REF!</v>
      </c>
      <c r="I72" s="56" t="e">
        <f>IF(C72&lt;2,"",IF(C72&gt;=3,"",IF(Dati!J92="","",(Dati!J92)/C72*100)))</f>
        <v>#REF!</v>
      </c>
      <c r="J72" s="56" t="e">
        <f>IF(C72&lt;2,"",IF(C72&gt;=3,"",IF(Dati!K92="","",(Dati!K92)/C72*100)))</f>
        <v>#REF!</v>
      </c>
      <c r="K72" s="56" t="e">
        <f>IF(C72&lt;2,"",IF(C72&gt;=3,"",IF(Dati!L92="","",(Dati!L92)/C72*100)))</f>
        <v>#REF!</v>
      </c>
      <c r="L72" s="56" t="e">
        <f>IF(C72&lt;2,"",IF(C72&gt;=3,"",IF(Dati!M92="","",(Dati!M92)/C72*100)))</f>
        <v>#REF!</v>
      </c>
      <c r="M72" s="56" t="e">
        <f>IF(C72&lt;2,"",IF(C72&gt;=3,"",IF(Dati!N92="","",(Dati!N92)/C72*100)))</f>
        <v>#REF!</v>
      </c>
    </row>
    <row r="73" spans="1:13" x14ac:dyDescent="0.25">
      <c r="A73" s="48">
        <f>Dati!A93</f>
        <v>16</v>
      </c>
      <c r="B73" s="48" t="e">
        <f>Dati!B93</f>
        <v>#REF!</v>
      </c>
      <c r="C73" s="54" t="e">
        <f>IF(Dati!C93="","",LOG(Dati!C93))</f>
        <v>#REF!</v>
      </c>
      <c r="D73" s="55" t="e">
        <f>IF(Dati!J93&lt;2,"",IF(Dati!J93&gt;=3,"",Dati!J93))</f>
        <v>#REF!</v>
      </c>
      <c r="E73" s="55" t="e">
        <f>IF(Dati!K93&lt;2,"",IF(Dati!K93&gt;=3,"",Dati!K93))</f>
        <v>#REF!</v>
      </c>
      <c r="F73" s="55" t="e">
        <f>IF(Dati!L93&lt;2,"",IF(Dati!L93&gt;=3,"",Dati!L93))</f>
        <v>#REF!</v>
      </c>
      <c r="G73" s="55" t="e">
        <f>IF(Dati!M93&lt;2,"",IF(Dati!M93&gt;=3,"",Dati!M93))</f>
        <v>#REF!</v>
      </c>
      <c r="H73" s="55" t="e">
        <f>IF(Dati!N93&lt;2,"",IF(Dati!N93&gt;=3,"",Dati!N93))</f>
        <v>#REF!</v>
      </c>
      <c r="I73" s="56" t="e">
        <f>IF(C73&lt;2,"",IF(C73&gt;=3,"",IF(Dati!J93="","",(Dati!J93)/C73*100)))</f>
        <v>#REF!</v>
      </c>
      <c r="J73" s="56" t="e">
        <f>IF(C73&lt;2,"",IF(C73&gt;=3,"",IF(Dati!K93="","",(Dati!K93)/C73*100)))</f>
        <v>#REF!</v>
      </c>
      <c r="K73" s="56" t="e">
        <f>IF(C73&lt;2,"",IF(C73&gt;=3,"",IF(Dati!L93="","",(Dati!L93)/C73*100)))</f>
        <v>#REF!</v>
      </c>
      <c r="L73" s="56" t="e">
        <f>IF(C73&lt;2,"",IF(C73&gt;=3,"",IF(Dati!M93="","",(Dati!M93)/C73*100)))</f>
        <v>#REF!</v>
      </c>
      <c r="M73" s="56" t="e">
        <f>IF(C73&lt;2,"",IF(C73&gt;=3,"",IF(Dati!N93="","",(Dati!N93)/C73*100)))</f>
        <v>#REF!</v>
      </c>
    </row>
    <row r="74" spans="1:13" x14ac:dyDescent="0.25">
      <c r="A74" s="48">
        <f>Dati!A94</f>
        <v>17</v>
      </c>
      <c r="B74" s="48" t="e">
        <f>Dati!B94</f>
        <v>#REF!</v>
      </c>
      <c r="C74" s="54" t="e">
        <f>IF(Dati!C94="","",LOG(Dati!C94))</f>
        <v>#REF!</v>
      </c>
      <c r="D74" s="55" t="e">
        <f>IF(Dati!J94&lt;2,"",IF(Dati!J94&gt;=3,"",Dati!J94))</f>
        <v>#REF!</v>
      </c>
      <c r="E74" s="55" t="e">
        <f>IF(Dati!K94&lt;2,"",IF(Dati!K94&gt;=3,"",Dati!K94))</f>
        <v>#REF!</v>
      </c>
      <c r="F74" s="55" t="e">
        <f>IF(Dati!L94&lt;2,"",IF(Dati!L94&gt;=3,"",Dati!L94))</f>
        <v>#REF!</v>
      </c>
      <c r="G74" s="55" t="e">
        <f>IF(Dati!M94&lt;2,"",IF(Dati!M94&gt;=3,"",Dati!M94))</f>
        <v>#REF!</v>
      </c>
      <c r="H74" s="55" t="e">
        <f>IF(Dati!N94&lt;2,"",IF(Dati!N94&gt;=3,"",Dati!N94))</f>
        <v>#REF!</v>
      </c>
      <c r="I74" s="56" t="e">
        <f>IF(C74&lt;2,"",IF(C74&gt;=3,"",IF(Dati!J94="","",(Dati!J94)/C74*100)))</f>
        <v>#REF!</v>
      </c>
      <c r="J74" s="56" t="e">
        <f>IF(C74&lt;2,"",IF(C74&gt;=3,"",IF(Dati!K94="","",(Dati!K94)/C74*100)))</f>
        <v>#REF!</v>
      </c>
      <c r="K74" s="56" t="e">
        <f>IF(C74&lt;2,"",IF(C74&gt;=3,"",IF(Dati!L94="","",(Dati!L94)/C74*100)))</f>
        <v>#REF!</v>
      </c>
      <c r="L74" s="56" t="e">
        <f>IF(C74&lt;2,"",IF(C74&gt;=3,"",IF(Dati!M94="","",(Dati!M94)/C74*100)))</f>
        <v>#REF!</v>
      </c>
      <c r="M74" s="56" t="e">
        <f>IF(C74&lt;2,"",IF(C74&gt;=3,"",IF(Dati!N94="","",(Dati!N94)/C74*100)))</f>
        <v>#REF!</v>
      </c>
    </row>
    <row r="75" spans="1:13" ht="13.8" thickBot="1" x14ac:dyDescent="0.3">
      <c r="A75" s="66"/>
      <c r="B75" s="66"/>
      <c r="C75" s="67"/>
      <c r="D75" s="66"/>
      <c r="E75" s="66"/>
      <c r="F75" s="66"/>
      <c r="G75" s="66"/>
      <c r="H75" s="66"/>
      <c r="I75" s="52"/>
      <c r="J75" s="52"/>
      <c r="K75" s="52"/>
      <c r="L75" s="52"/>
      <c r="M75" s="52"/>
    </row>
    <row r="76" spans="1:13" ht="13.8" thickTop="1" x14ac:dyDescent="0.25">
      <c r="A76" s="68"/>
      <c r="B76" s="68"/>
      <c r="C76" s="69" t="s">
        <v>14</v>
      </c>
      <c r="D76" s="69"/>
      <c r="E76" s="70" t="str">
        <f>IF(COUNT(D58:H74)&lt;2,"",AVERAGE(D58:H74))</f>
        <v/>
      </c>
      <c r="F76" s="69"/>
      <c r="G76" s="69"/>
      <c r="H76" s="69"/>
      <c r="I76" s="71"/>
      <c r="J76" s="71" t="s">
        <v>7</v>
      </c>
      <c r="K76" s="71"/>
      <c r="L76" s="71"/>
      <c r="M76" s="71"/>
    </row>
    <row r="77" spans="1:13" x14ac:dyDescent="0.25">
      <c r="C77" s="73" t="s">
        <v>6</v>
      </c>
      <c r="E77" s="55" t="str">
        <f>IF(COUNT(D58:H74)&lt;2,"",STDEV(D58:H74))</f>
        <v/>
      </c>
      <c r="J77" s="73" t="s">
        <v>14</v>
      </c>
      <c r="K77" s="73"/>
      <c r="L77" s="55" t="str">
        <f>IF(COUNT(I58:M74)=0,"",AVERAGE(I58:M74))</f>
        <v/>
      </c>
    </row>
    <row r="78" spans="1:13" x14ac:dyDescent="0.25">
      <c r="C78" s="73" t="s">
        <v>23</v>
      </c>
      <c r="E78" s="55" t="str">
        <f>IF(COUNT(D58:H74)=0,"Immettere dati",IF(COUNT(D58:H74)&lt;2,"Immettere più dati",E77*2^0.5*(TINV(0.05,COUNT(D58:H74)-1))))</f>
        <v>Immettere dati</v>
      </c>
      <c r="F78" s="54" t="str">
        <f>IF(COUNT(D58:H74)=0,"",IF(COUNT(D58:H74)&lt;6,"Attenzione, dati insufficienti!",""))</f>
        <v/>
      </c>
      <c r="J78" s="73" t="s">
        <v>52</v>
      </c>
      <c r="K78" s="73"/>
      <c r="L78" s="55" t="str">
        <f>IF(COUNT(I58:M74)&lt;2,"",STDEV(I58:M74)*2)</f>
        <v/>
      </c>
    </row>
    <row r="79" spans="1:13" x14ac:dyDescent="0.25">
      <c r="C79" s="39" t="s">
        <v>9</v>
      </c>
      <c r="E79" s="55" t="str">
        <f>IF(COUNT(D58:H74)&lt;2,"",E78/(2^0.5))</f>
        <v/>
      </c>
      <c r="F79" s="74" t="str">
        <f>IF(COUNT(D58:H74)=0,"",IF(COUNT(D58:H74)&lt;6,"Attenzione, dati insufficienti!",""))</f>
        <v/>
      </c>
      <c r="L79" s="39" t="str">
        <f>IF(COUNT(I58:M74)&lt;2,"",DEVSQ(I58:M74))</f>
        <v/>
      </c>
    </row>
    <row r="80" spans="1:13" ht="13.8" thickBot="1" x14ac:dyDescent="0.3">
      <c r="C80" s="39" t="s">
        <v>10</v>
      </c>
      <c r="E80" s="55" t="str">
        <f>IF(COUNT(D58:H74)&lt;2,"",E78/2)</f>
        <v/>
      </c>
      <c r="F80" s="74" t="str">
        <f>IF(COUNT(D58:H74)=0,"",IF(COUNT(D58:H74)&lt;6,"Attenzione, dati insufficienti!",""))</f>
        <v/>
      </c>
      <c r="L80" s="39" t="str">
        <f>IF(COUNT(I58:M74)&lt;2,"",VAR(I58:M74))</f>
        <v/>
      </c>
    </row>
    <row r="81" spans="1:13" ht="13.8" thickTop="1" x14ac:dyDescent="0.25">
      <c r="A81" s="71"/>
      <c r="B81" s="71"/>
      <c r="C81" s="71"/>
      <c r="D81" s="71"/>
      <c r="E81" s="70"/>
      <c r="F81" s="71"/>
      <c r="G81" s="71"/>
      <c r="H81" s="71"/>
      <c r="I81" s="71"/>
      <c r="J81" s="71"/>
      <c r="K81" s="71"/>
      <c r="L81" s="71"/>
      <c r="M81" s="71"/>
    </row>
    <row r="82" spans="1:13" x14ac:dyDescent="0.25">
      <c r="A82" s="39" t="s">
        <v>18</v>
      </c>
      <c r="D82" s="45"/>
      <c r="E82" s="44"/>
      <c r="F82" s="44"/>
      <c r="G82" s="52"/>
      <c r="H82" s="52"/>
    </row>
    <row r="83" spans="1:13" ht="36" x14ac:dyDescent="0.25">
      <c r="A83" s="48" t="str">
        <f>Dati!A109</f>
        <v>N.</v>
      </c>
      <c r="B83" s="48" t="str">
        <f>Dati!B109</f>
        <v>Anno</v>
      </c>
      <c r="C83" s="48" t="str">
        <f>Dati!C109</f>
        <v>Valore assegnato</v>
      </c>
      <c r="D83" s="48">
        <f>Dati!J109</f>
        <v>1</v>
      </c>
      <c r="E83" s="48">
        <f>Dati!K109</f>
        <v>2</v>
      </c>
      <c r="F83" s="48">
        <f>Dati!L109</f>
        <v>3</v>
      </c>
      <c r="G83" s="48">
        <f>Dati!M109</f>
        <v>4</v>
      </c>
      <c r="H83" s="48">
        <f>Dati!N109</f>
        <v>5</v>
      </c>
      <c r="I83" s="1016" t="s">
        <v>13</v>
      </c>
      <c r="J83" s="1016"/>
      <c r="K83" s="1016"/>
      <c r="L83" s="1016"/>
      <c r="M83" s="1016"/>
    </row>
    <row r="84" spans="1:13" x14ac:dyDescent="0.25">
      <c r="A84" s="48">
        <f>Dati!A110</f>
        <v>1</v>
      </c>
      <c r="B84" s="48">
        <f>Dati!B110</f>
        <v>2000</v>
      </c>
      <c r="C84" s="54">
        <f>IF(Dati!C110="","",LOG(Dati!C110))</f>
        <v>2.7032913781186614</v>
      </c>
      <c r="D84" s="55" t="str">
        <f>IF(Dati!J110&lt;2,"",IF(Dati!J110&gt;=3,"",Dati!J110))</f>
        <v/>
      </c>
      <c r="E84" s="55" t="str">
        <f>IF(Dati!K110&lt;2,"",IF(Dati!K110&gt;=3,"",Dati!K110))</f>
        <v/>
      </c>
      <c r="F84" s="55" t="str">
        <f>IF(Dati!L110&lt;2,"",IF(Dati!L110&gt;=3,"",Dati!L110))</f>
        <v/>
      </c>
      <c r="G84" s="55" t="str">
        <f>IF(Dati!M110&lt;2,"",IF(Dati!M110&gt;=3,"",Dati!M110))</f>
        <v/>
      </c>
      <c r="H84" s="55" t="str">
        <f>IF(Dati!N110&lt;2,"",IF(Dati!N110&gt;=3,"",Dati!N110))</f>
        <v/>
      </c>
      <c r="I84" s="56">
        <f>IF(C84&lt;2,"",IF(C84&gt;=3,"",IF(Dati!J110="","",(Dati!J110)/C84*100)))</f>
        <v>116.38138830109266</v>
      </c>
      <c r="J84" s="56">
        <f>IF(C84&lt;2,"",IF(C84&gt;=3,"",IF(Dati!K110="","",(Dati!K110)/C84*100)))</f>
        <v>116.38138830109266</v>
      </c>
      <c r="K84" s="56" t="str">
        <f>IF(C84&lt;2,"",IF(C84&gt;=3,"",IF(Dati!L110="","",(Dati!L110)/C84*100)))</f>
        <v/>
      </c>
      <c r="L84" s="56" t="str">
        <f>IF(C84&lt;2,"",IF(C84&gt;=3,"",IF(Dati!M110="","",(Dati!M110)/C84*100)))</f>
        <v/>
      </c>
      <c r="M84" s="56" t="str">
        <f>IF(C84&lt;2,"",IF(C84&gt;=3,"",IF(Dati!N110="","",(Dati!N110)/C84*100)))</f>
        <v/>
      </c>
    </row>
    <row r="85" spans="1:13" x14ac:dyDescent="0.25">
      <c r="A85" s="48">
        <f>Dati!A111</f>
        <v>2</v>
      </c>
      <c r="B85" s="48">
        <f>Dati!B111</f>
        <v>2000</v>
      </c>
      <c r="C85" s="54">
        <f>IF(Dati!C111="","",LOG(Dati!C111))</f>
        <v>4.6901960800285138</v>
      </c>
      <c r="D85" s="55" t="str">
        <f>IF(Dati!J111&lt;2,"",IF(Dati!J111&gt;=3,"",Dati!J111))</f>
        <v/>
      </c>
      <c r="E85" s="55" t="str">
        <f>IF(Dati!K111&lt;2,"",IF(Dati!K111&gt;=3,"",Dati!K111))</f>
        <v/>
      </c>
      <c r="F85" s="55" t="str">
        <f>IF(Dati!L111&lt;2,"",IF(Dati!L111&gt;=3,"",Dati!L111))</f>
        <v/>
      </c>
      <c r="G85" s="55" t="str">
        <f>IF(Dati!M111&lt;2,"",IF(Dati!M111&gt;=3,"",Dati!M111))</f>
        <v/>
      </c>
      <c r="H85" s="55" t="str">
        <f>IF(Dati!N111&lt;2,"",IF(Dati!N111&gt;=3,"",Dati!N111))</f>
        <v/>
      </c>
      <c r="I85" s="56" t="str">
        <f>IF(C85&lt;2,"",IF(C85&gt;=3,"",IF(Dati!J111="","",(Dati!J111)/C85*100)))</f>
        <v/>
      </c>
      <c r="J85" s="56" t="str">
        <f>IF(C85&lt;2,"",IF(C85&gt;=3,"",IF(Dati!K111="","",(Dati!K111)/C85*100)))</f>
        <v/>
      </c>
      <c r="K85" s="56" t="str">
        <f>IF(C85&lt;2,"",IF(C85&gt;=3,"",IF(Dati!L111="","",(Dati!L111)/C85*100)))</f>
        <v/>
      </c>
      <c r="L85" s="56" t="str">
        <f>IF(C85&lt;2,"",IF(C85&gt;=3,"",IF(Dati!M111="","",(Dati!M111)/C85*100)))</f>
        <v/>
      </c>
      <c r="M85" s="56" t="str">
        <f>IF(C85&lt;2,"",IF(C85&gt;=3,"",IF(Dati!N111="","",(Dati!N111)/C85*100)))</f>
        <v/>
      </c>
    </row>
    <row r="86" spans="1:13" x14ac:dyDescent="0.25">
      <c r="A86" s="48">
        <f>Dati!A112</f>
        <v>3</v>
      </c>
      <c r="B86" s="48">
        <f>Dati!B112</f>
        <v>2001</v>
      </c>
      <c r="C86" s="54">
        <f>IF(Dati!C112="","",LOG(Dati!C112))</f>
        <v>3.9190780923760737</v>
      </c>
      <c r="D86" s="55" t="str">
        <f>IF(Dati!J112&lt;2,"",IF(Dati!J112&gt;=3,"",Dati!J112))</f>
        <v/>
      </c>
      <c r="E86" s="55" t="str">
        <f>IF(Dati!K112&lt;2,"",IF(Dati!K112&gt;=3,"",Dati!K112))</f>
        <v/>
      </c>
      <c r="F86" s="55" t="str">
        <f>IF(Dati!L112&lt;2,"",IF(Dati!L112&gt;=3,"",Dati!L112))</f>
        <v/>
      </c>
      <c r="G86" s="55" t="str">
        <f>IF(Dati!M112&lt;2,"",IF(Dati!M112&gt;=3,"",Dati!M112))</f>
        <v/>
      </c>
      <c r="H86" s="55" t="str">
        <f>IF(Dati!N112&lt;2,"",IF(Dati!N112&gt;=3,"",Dati!N112))</f>
        <v/>
      </c>
      <c r="I86" s="56" t="str">
        <f>IF(C86&lt;2,"",IF(C86&gt;=3,"",IF(Dati!J112="","",(Dati!J112)/C86*100)))</f>
        <v/>
      </c>
      <c r="J86" s="56" t="str">
        <f>IF(C86&lt;2,"",IF(C86&gt;=3,"",IF(Dati!K112="","",(Dati!K112)/C86*100)))</f>
        <v/>
      </c>
      <c r="K86" s="56" t="str">
        <f>IF(C86&lt;2,"",IF(C86&gt;=3,"",IF(Dati!L112="","",(Dati!L112)/C86*100)))</f>
        <v/>
      </c>
      <c r="L86" s="56" t="str">
        <f>IF(C86&lt;2,"",IF(C86&gt;=3,"",IF(Dati!M112="","",(Dati!M112)/C86*100)))</f>
        <v/>
      </c>
      <c r="M86" s="56" t="str">
        <f>IF(C86&lt;2,"",IF(C86&gt;=3,"",IF(Dati!N112="","",(Dati!N112)/C86*100)))</f>
        <v/>
      </c>
    </row>
    <row r="87" spans="1:13" x14ac:dyDescent="0.25">
      <c r="A87" s="48">
        <f>Dati!A113</f>
        <v>4</v>
      </c>
      <c r="B87" s="48">
        <f>Dati!B113</f>
        <v>2002</v>
      </c>
      <c r="C87" s="54">
        <f>IF(Dati!C113="","",LOG(Dati!C113))</f>
        <v>4.1760912590556813</v>
      </c>
      <c r="D87" s="55" t="str">
        <f>IF(Dati!J113&lt;2,"",IF(Dati!J113&gt;=3,"",Dati!J113))</f>
        <v/>
      </c>
      <c r="E87" s="55" t="str">
        <f>IF(Dati!K113&lt;2,"",IF(Dati!K113&gt;=3,"",Dati!K113))</f>
        <v/>
      </c>
      <c r="F87" s="55" t="str">
        <f>IF(Dati!L113&lt;2,"",IF(Dati!L113&gt;=3,"",Dati!L113))</f>
        <v/>
      </c>
      <c r="G87" s="55" t="str">
        <f>IF(Dati!M113&lt;2,"",IF(Dati!M113&gt;=3,"",Dati!M113))</f>
        <v/>
      </c>
      <c r="H87" s="55" t="str">
        <f>IF(Dati!N113&lt;2,"",IF(Dati!N113&gt;=3,"",Dati!N113))</f>
        <v/>
      </c>
      <c r="I87" s="56" t="str">
        <f>IF(C87&lt;2,"",IF(C87&gt;=3,"",IF(Dati!J113="","",(Dati!J113)/C87*100)))</f>
        <v/>
      </c>
      <c r="J87" s="56" t="str">
        <f>IF(C87&lt;2,"",IF(C87&gt;=3,"",IF(Dati!K113="","",(Dati!K113)/C87*100)))</f>
        <v/>
      </c>
      <c r="K87" s="56" t="str">
        <f>IF(C87&lt;2,"",IF(C87&gt;=3,"",IF(Dati!L113="","",(Dati!L113)/C87*100)))</f>
        <v/>
      </c>
      <c r="L87" s="56" t="str">
        <f>IF(C87&lt;2,"",IF(C87&gt;=3,"",IF(Dati!M113="","",(Dati!M113)/C87*100)))</f>
        <v/>
      </c>
      <c r="M87" s="56" t="str">
        <f>IF(C87&lt;2,"",IF(C87&gt;=3,"",IF(Dati!N113="","",(Dati!N113)/C87*100)))</f>
        <v/>
      </c>
    </row>
    <row r="88" spans="1:13" x14ac:dyDescent="0.25">
      <c r="A88" s="48">
        <f>Dati!A114</f>
        <v>5</v>
      </c>
      <c r="B88" s="48">
        <f>Dati!B114</f>
        <v>2003</v>
      </c>
      <c r="C88" s="54">
        <f>IF(Dati!C114="","",LOG(Dati!C114))</f>
        <v>3.5440680443502757</v>
      </c>
      <c r="D88" s="55" t="str">
        <f>IF(Dati!J114&lt;2,"",IF(Dati!J114&gt;=3,"",Dati!J114))</f>
        <v/>
      </c>
      <c r="E88" s="55" t="str">
        <f>IF(Dati!K114&lt;2,"",IF(Dati!K114&gt;=3,"",Dati!K114))</f>
        <v/>
      </c>
      <c r="F88" s="55" t="str">
        <f>IF(Dati!L114&lt;2,"",IF(Dati!L114&gt;=3,"",Dati!L114))</f>
        <v/>
      </c>
      <c r="G88" s="55" t="str">
        <f>IF(Dati!M114&lt;2,"",IF(Dati!M114&gt;=3,"",Dati!M114))</f>
        <v/>
      </c>
      <c r="H88" s="55" t="str">
        <f>IF(Dati!N114&lt;2,"",IF(Dati!N114&gt;=3,"",Dati!N114))</f>
        <v/>
      </c>
      <c r="I88" s="56" t="str">
        <f>IF(C88&lt;2,"",IF(C88&gt;=3,"",IF(Dati!J114="","",(Dati!J114)/C88*100)))</f>
        <v/>
      </c>
      <c r="J88" s="56" t="str">
        <f>IF(C88&lt;2,"",IF(C88&gt;=3,"",IF(Dati!K114="","",(Dati!K114)/C88*100)))</f>
        <v/>
      </c>
      <c r="K88" s="56" t="str">
        <f>IF(C88&lt;2,"",IF(C88&gt;=3,"",IF(Dati!L114="","",(Dati!L114)/C88*100)))</f>
        <v/>
      </c>
      <c r="L88" s="56" t="str">
        <f>IF(C88&lt;2,"",IF(C88&gt;=3,"",IF(Dati!M114="","",(Dati!M114)/C88*100)))</f>
        <v/>
      </c>
      <c r="M88" s="56" t="str">
        <f>IF(C88&lt;2,"",IF(C88&gt;=3,"",IF(Dati!N114="","",(Dati!N114)/C88*100)))</f>
        <v/>
      </c>
    </row>
    <row r="89" spans="1:13" x14ac:dyDescent="0.25">
      <c r="A89" s="48">
        <f>Dati!A115</f>
        <v>6</v>
      </c>
      <c r="B89" s="48">
        <f>Dati!B115</f>
        <v>2003</v>
      </c>
      <c r="C89" s="54" t="str">
        <f>IF(Dati!C115="","",LOG(Dati!C115))</f>
        <v/>
      </c>
      <c r="D89" s="55" t="str">
        <f>IF(Dati!J115&lt;2,"",IF(Dati!J115&gt;=3,"",Dati!J115))</f>
        <v/>
      </c>
      <c r="E89" s="55" t="str">
        <f>IF(Dati!K115&lt;2,"",IF(Dati!K115&gt;=3,"",Dati!K115))</f>
        <v/>
      </c>
      <c r="F89" s="55" t="str">
        <f>IF(Dati!L115&lt;2,"",IF(Dati!L115&gt;=3,"",Dati!L115))</f>
        <v/>
      </c>
      <c r="G89" s="55" t="str">
        <f>IF(Dati!M115&lt;2,"",IF(Dati!M115&gt;=3,"",Dati!M115))</f>
        <v/>
      </c>
      <c r="H89" s="55" t="str">
        <f>IF(Dati!N115&lt;2,"",IF(Dati!N115&gt;=3,"",Dati!N115))</f>
        <v/>
      </c>
      <c r="I89" s="56" t="str">
        <f>IF(C89&lt;2,"",IF(C89&gt;=3,"",IF(Dati!J115="","",(Dati!J115)/C89*100)))</f>
        <v/>
      </c>
      <c r="J89" s="56" t="str">
        <f>IF(C89&lt;2,"",IF(C89&gt;=3,"",IF(Dati!K115="","",(Dati!K115)/C89*100)))</f>
        <v/>
      </c>
      <c r="K89" s="56" t="str">
        <f>IF(C89&lt;2,"",IF(C89&gt;=3,"",IF(Dati!L115="","",(Dati!L115)/C89*100)))</f>
        <v/>
      </c>
      <c r="L89" s="56" t="str">
        <f>IF(C89&lt;2,"",IF(C89&gt;=3,"",IF(Dati!M115="","",(Dati!M115)/C89*100)))</f>
        <v/>
      </c>
      <c r="M89" s="56" t="str">
        <f>IF(C89&lt;2,"",IF(C89&gt;=3,"",IF(Dati!N115="","",(Dati!N115)/C89*100)))</f>
        <v/>
      </c>
    </row>
    <row r="90" spans="1:13" x14ac:dyDescent="0.25">
      <c r="A90" s="48">
        <f>Dati!A116</f>
        <v>7</v>
      </c>
      <c r="B90" s="48" t="str">
        <f>Dati!B116</f>
        <v/>
      </c>
      <c r="C90" s="54" t="str">
        <f>IF(Dati!C116="","",LOG(Dati!C116))</f>
        <v/>
      </c>
      <c r="D90" s="55" t="str">
        <f>IF(Dati!J116&lt;2,"",IF(Dati!J116&gt;=3,"",Dati!J116))</f>
        <v/>
      </c>
      <c r="E90" s="55" t="str">
        <f>IF(Dati!K116&lt;2,"",IF(Dati!K116&gt;=3,"",Dati!K116))</f>
        <v/>
      </c>
      <c r="F90" s="55" t="str">
        <f>IF(Dati!L116&lt;2,"",IF(Dati!L116&gt;=3,"",Dati!L116))</f>
        <v/>
      </c>
      <c r="G90" s="55" t="str">
        <f>IF(Dati!M116&lt;2,"",IF(Dati!M116&gt;=3,"",Dati!M116))</f>
        <v/>
      </c>
      <c r="H90" s="55" t="str">
        <f>IF(Dati!N116&lt;2,"",IF(Dati!N116&gt;=3,"",Dati!N116))</f>
        <v/>
      </c>
      <c r="I90" s="56" t="str">
        <f>IF(C90&lt;2,"",IF(C90&gt;=3,"",IF(Dati!J116="","",(Dati!J116)/C90*100)))</f>
        <v/>
      </c>
      <c r="J90" s="56" t="str">
        <f>IF(C90&lt;2,"",IF(C90&gt;=3,"",IF(Dati!K116="","",(Dati!K116)/C90*100)))</f>
        <v/>
      </c>
      <c r="K90" s="56" t="str">
        <f>IF(C90&lt;2,"",IF(C90&gt;=3,"",IF(Dati!L116="","",(Dati!L116)/C90*100)))</f>
        <v/>
      </c>
      <c r="L90" s="56" t="str">
        <f>IF(C90&lt;2,"",IF(C90&gt;=3,"",IF(Dati!M116="","",(Dati!M116)/C90*100)))</f>
        <v/>
      </c>
      <c r="M90" s="56" t="str">
        <f>IF(C90&lt;2,"",IF(C90&gt;=3,"",IF(Dati!N116="","",(Dati!N116)/C90*100)))</f>
        <v/>
      </c>
    </row>
    <row r="91" spans="1:13" x14ac:dyDescent="0.25">
      <c r="A91" s="48">
        <f>Dati!A117</f>
        <v>8</v>
      </c>
      <c r="B91" s="48" t="str">
        <f>Dati!B117</f>
        <v/>
      </c>
      <c r="C91" s="54" t="str">
        <f>IF(Dati!C117="","",LOG(Dati!C117))</f>
        <v/>
      </c>
      <c r="D91" s="55" t="str">
        <f>IF(Dati!J117&lt;2,"",IF(Dati!J117&gt;=3,"",Dati!J117))</f>
        <v/>
      </c>
      <c r="E91" s="55" t="str">
        <f>IF(Dati!K117&lt;2,"",IF(Dati!K117&gt;=3,"",Dati!K117))</f>
        <v/>
      </c>
      <c r="F91" s="55" t="str">
        <f>IF(Dati!L117&lt;2,"",IF(Dati!L117&gt;=3,"",Dati!L117))</f>
        <v/>
      </c>
      <c r="G91" s="55" t="str">
        <f>IF(Dati!M117&lt;2,"",IF(Dati!M117&gt;=3,"",Dati!M117))</f>
        <v/>
      </c>
      <c r="H91" s="55" t="str">
        <f>IF(Dati!N117&lt;2,"",IF(Dati!N117&gt;=3,"",Dati!N117))</f>
        <v/>
      </c>
      <c r="I91" s="56" t="str">
        <f>IF(C91&lt;2,"",IF(C91&gt;=3,"",IF(Dati!J117="","",(Dati!J117)/C91*100)))</f>
        <v/>
      </c>
      <c r="J91" s="56" t="str">
        <f>IF(C91&lt;2,"",IF(C91&gt;=3,"",IF(Dati!K117="","",(Dati!K117)/C91*100)))</f>
        <v/>
      </c>
      <c r="K91" s="56" t="str">
        <f>IF(C91&lt;2,"",IF(C91&gt;=3,"",IF(Dati!L117="","",(Dati!L117)/C91*100)))</f>
        <v/>
      </c>
      <c r="L91" s="56" t="str">
        <f>IF(C91&lt;2,"",IF(C91&gt;=3,"",IF(Dati!M117="","",(Dati!M117)/C91*100)))</f>
        <v/>
      </c>
      <c r="M91" s="56" t="str">
        <f>IF(C91&lt;2,"",IF(C91&gt;=3,"",IF(Dati!N117="","",(Dati!N117)/C91*100)))</f>
        <v/>
      </c>
    </row>
    <row r="92" spans="1:13" x14ac:dyDescent="0.25">
      <c r="A92" s="48">
        <f>Dati!A118</f>
        <v>9</v>
      </c>
      <c r="B92" s="48" t="str">
        <f>Dati!B118</f>
        <v/>
      </c>
      <c r="C92" s="54" t="str">
        <f>IF(Dati!C118="","",LOG(Dati!C118))</f>
        <v/>
      </c>
      <c r="D92" s="55" t="str">
        <f>IF(Dati!J118&lt;2,"",IF(Dati!J118&gt;=3,"",Dati!J118))</f>
        <v/>
      </c>
      <c r="E92" s="55" t="str">
        <f>IF(Dati!K118&lt;2,"",IF(Dati!K118&gt;=3,"",Dati!K118))</f>
        <v/>
      </c>
      <c r="F92" s="55" t="str">
        <f>IF(Dati!L118&lt;2,"",IF(Dati!L118&gt;=3,"",Dati!L118))</f>
        <v/>
      </c>
      <c r="G92" s="55" t="str">
        <f>IF(Dati!M118&lt;2,"",IF(Dati!M118&gt;=3,"",Dati!M118))</f>
        <v/>
      </c>
      <c r="H92" s="55" t="str">
        <f>IF(Dati!N118&lt;2,"",IF(Dati!N118&gt;=3,"",Dati!N118))</f>
        <v/>
      </c>
      <c r="I92" s="56" t="str">
        <f>IF(C92&lt;2,"",IF(C92&gt;=3,"",IF(Dati!J118="","",(Dati!J118)/C92*100)))</f>
        <v/>
      </c>
      <c r="J92" s="56" t="str">
        <f>IF(C92&lt;2,"",IF(C92&gt;=3,"",IF(Dati!K118="","",(Dati!K118)/C92*100)))</f>
        <v/>
      </c>
      <c r="K92" s="56" t="str">
        <f>IF(C92&lt;2,"",IF(C92&gt;=3,"",IF(Dati!L118="","",(Dati!L118)/C92*100)))</f>
        <v/>
      </c>
      <c r="L92" s="56" t="str">
        <f>IF(C92&lt;2,"",IF(C92&gt;=3,"",IF(Dati!M118="","",(Dati!M118)/C92*100)))</f>
        <v/>
      </c>
      <c r="M92" s="56" t="str">
        <f>IF(C92&lt;2,"",IF(C92&gt;=3,"",IF(Dati!N118="","",(Dati!N118)/C92*100)))</f>
        <v/>
      </c>
    </row>
    <row r="93" spans="1:13" x14ac:dyDescent="0.25">
      <c r="A93" s="48">
        <f>Dati!A119</f>
        <v>10</v>
      </c>
      <c r="B93" s="48" t="e">
        <f>Dati!B119</f>
        <v>#REF!</v>
      </c>
      <c r="C93" s="54" t="e">
        <f>IF(Dati!C119="","",LOG(Dati!C119))</f>
        <v>#REF!</v>
      </c>
      <c r="D93" s="55" t="e">
        <f>IF(Dati!J119&lt;2,"",IF(Dati!J119&gt;=3,"",Dati!J119))</f>
        <v>#REF!</v>
      </c>
      <c r="E93" s="55" t="e">
        <f>IF(Dati!K119&lt;2,"",IF(Dati!K119&gt;=3,"",Dati!K119))</f>
        <v>#REF!</v>
      </c>
      <c r="F93" s="55" t="e">
        <f>IF(Dati!L119&lt;2,"",IF(Dati!L119&gt;=3,"",Dati!L119))</f>
        <v>#REF!</v>
      </c>
      <c r="G93" s="55" t="e">
        <f>IF(Dati!M119&lt;2,"",IF(Dati!M119&gt;=3,"",Dati!M119))</f>
        <v>#REF!</v>
      </c>
      <c r="H93" s="55" t="e">
        <f>IF(Dati!N119&lt;2,"",IF(Dati!N119&gt;=3,"",Dati!N119))</f>
        <v>#REF!</v>
      </c>
      <c r="I93" s="56" t="e">
        <f>IF(C93&lt;2,"",IF(C93&gt;=3,"",IF(Dati!J119="","",(Dati!J119)/C93*100)))</f>
        <v>#REF!</v>
      </c>
      <c r="J93" s="56" t="e">
        <f>IF(C93&lt;2,"",IF(C93&gt;=3,"",IF(Dati!K119="","",(Dati!K119)/C93*100)))</f>
        <v>#REF!</v>
      </c>
      <c r="K93" s="56" t="e">
        <f>IF(C93&lt;2,"",IF(C93&gt;=3,"",IF(Dati!L119="","",(Dati!L119)/C93*100)))</f>
        <v>#REF!</v>
      </c>
      <c r="L93" s="56" t="e">
        <f>IF(C93&lt;2,"",IF(C93&gt;=3,"",IF(Dati!M119="","",(Dati!M119)/C93*100)))</f>
        <v>#REF!</v>
      </c>
      <c r="M93" s="56" t="e">
        <f>IF(C93&lt;2,"",IF(C93&gt;=3,"",IF(Dati!N119="","",(Dati!N119)/C93*100)))</f>
        <v>#REF!</v>
      </c>
    </row>
    <row r="94" spans="1:13" x14ac:dyDescent="0.25">
      <c r="A94" s="48">
        <f>Dati!A120</f>
        <v>11</v>
      </c>
      <c r="B94" s="48" t="e">
        <f>Dati!B120</f>
        <v>#REF!</v>
      </c>
      <c r="C94" s="54" t="e">
        <f>IF(Dati!C120="","",LOG(Dati!C120))</f>
        <v>#REF!</v>
      </c>
      <c r="D94" s="55" t="e">
        <f>IF(Dati!J120&lt;2,"",IF(Dati!J120&gt;=3,"",Dati!J120))</f>
        <v>#REF!</v>
      </c>
      <c r="E94" s="55" t="e">
        <f>IF(Dati!K120&lt;2,"",IF(Dati!K120&gt;=3,"",Dati!K120))</f>
        <v>#REF!</v>
      </c>
      <c r="F94" s="55" t="e">
        <f>IF(Dati!L120&lt;2,"",IF(Dati!L120&gt;=3,"",Dati!L120))</f>
        <v>#REF!</v>
      </c>
      <c r="G94" s="55" t="e">
        <f>IF(Dati!M120&lt;2,"",IF(Dati!M120&gt;=3,"",Dati!M120))</f>
        <v>#REF!</v>
      </c>
      <c r="H94" s="55" t="e">
        <f>IF(Dati!N120&lt;2,"",IF(Dati!N120&gt;=3,"",Dati!N120))</f>
        <v>#REF!</v>
      </c>
      <c r="I94" s="56" t="e">
        <f>IF(C94&lt;2,"",IF(C94&gt;=3,"",IF(Dati!J120="","",(Dati!J120)/C94*100)))</f>
        <v>#REF!</v>
      </c>
      <c r="J94" s="56" t="e">
        <f>IF(C94&lt;2,"",IF(C94&gt;=3,"",IF(Dati!K120="","",(Dati!K120)/C94*100)))</f>
        <v>#REF!</v>
      </c>
      <c r="K94" s="56" t="e">
        <f>IF(C94&lt;2,"",IF(C94&gt;=3,"",IF(Dati!L120="","",(Dati!L120)/C94*100)))</f>
        <v>#REF!</v>
      </c>
      <c r="L94" s="56" t="e">
        <f>IF(C94&lt;2,"",IF(C94&gt;=3,"",IF(Dati!M120="","",(Dati!M120)/C94*100)))</f>
        <v>#REF!</v>
      </c>
      <c r="M94" s="56" t="e">
        <f>IF(C94&lt;2,"",IF(C94&gt;=3,"",IF(Dati!N120="","",(Dati!N120)/C94*100)))</f>
        <v>#REF!</v>
      </c>
    </row>
    <row r="95" spans="1:13" x14ac:dyDescent="0.25">
      <c r="A95" s="48">
        <f>Dati!A121</f>
        <v>12</v>
      </c>
      <c r="B95" s="48" t="e">
        <f>Dati!B121</f>
        <v>#REF!</v>
      </c>
      <c r="C95" s="54" t="e">
        <f>IF(Dati!C121="","",LOG(Dati!C121))</f>
        <v>#REF!</v>
      </c>
      <c r="D95" s="55" t="e">
        <f>IF(Dati!J121&lt;2,"",IF(Dati!J121&gt;=3,"",Dati!J121))</f>
        <v>#REF!</v>
      </c>
      <c r="E95" s="55" t="e">
        <f>IF(Dati!K121&lt;2,"",IF(Dati!K121&gt;=3,"",Dati!K121))</f>
        <v>#REF!</v>
      </c>
      <c r="F95" s="55" t="e">
        <f>IF(Dati!L121&lt;2,"",IF(Dati!L121&gt;=3,"",Dati!L121))</f>
        <v>#REF!</v>
      </c>
      <c r="G95" s="55" t="e">
        <f>IF(Dati!M121&lt;2,"",IF(Dati!M121&gt;=3,"",Dati!M121))</f>
        <v>#REF!</v>
      </c>
      <c r="H95" s="55" t="e">
        <f>IF(Dati!N121&lt;2,"",IF(Dati!N121&gt;=3,"",Dati!N121))</f>
        <v>#REF!</v>
      </c>
      <c r="I95" s="56" t="e">
        <f>IF(C95&lt;2,"",IF(C95&gt;=3,"",IF(Dati!J121="","",(Dati!J121)/C95*100)))</f>
        <v>#REF!</v>
      </c>
      <c r="J95" s="56" t="e">
        <f>IF(C95&lt;2,"",IF(C95&gt;=3,"",IF(Dati!K121="","",(Dati!K121)/C95*100)))</f>
        <v>#REF!</v>
      </c>
      <c r="K95" s="56" t="e">
        <f>IF(C95&lt;2,"",IF(C95&gt;=3,"",IF(Dati!L121="","",(Dati!L121)/C95*100)))</f>
        <v>#REF!</v>
      </c>
      <c r="L95" s="56" t="e">
        <f>IF(C95&lt;2,"",IF(C95&gt;=3,"",IF(Dati!M121="","",(Dati!M121)/C95*100)))</f>
        <v>#REF!</v>
      </c>
      <c r="M95" s="56" t="e">
        <f>IF(C95&lt;2,"",IF(C95&gt;=3,"",IF(Dati!N121="","",(Dati!N121)/C95*100)))</f>
        <v>#REF!</v>
      </c>
    </row>
    <row r="96" spans="1:13" x14ac:dyDescent="0.25">
      <c r="A96" s="48">
        <f>Dati!A122</f>
        <v>13</v>
      </c>
      <c r="B96" s="48" t="e">
        <f>Dati!B122</f>
        <v>#REF!</v>
      </c>
      <c r="C96" s="54" t="e">
        <f>IF(Dati!C122="","",LOG(Dati!C122))</f>
        <v>#REF!</v>
      </c>
      <c r="D96" s="55" t="e">
        <f>IF(Dati!J122&lt;2,"",IF(Dati!J122&gt;=3,"",Dati!J122))</f>
        <v>#REF!</v>
      </c>
      <c r="E96" s="55" t="e">
        <f>IF(Dati!K122&lt;2,"",IF(Dati!K122&gt;=3,"",Dati!K122))</f>
        <v>#REF!</v>
      </c>
      <c r="F96" s="55" t="e">
        <f>IF(Dati!L122&lt;2,"",IF(Dati!L122&gt;=3,"",Dati!L122))</f>
        <v>#REF!</v>
      </c>
      <c r="G96" s="55" t="e">
        <f>IF(Dati!M122&lt;2,"",IF(Dati!M122&gt;=3,"",Dati!M122))</f>
        <v>#REF!</v>
      </c>
      <c r="H96" s="55" t="e">
        <f>IF(Dati!N122&lt;2,"",IF(Dati!N122&gt;=3,"",Dati!N122))</f>
        <v>#REF!</v>
      </c>
      <c r="I96" s="56" t="e">
        <f>IF(C96&lt;2,"",IF(C96&gt;=3,"",IF(Dati!J122="","",(Dati!J122)/C96*100)))</f>
        <v>#REF!</v>
      </c>
      <c r="J96" s="56" t="e">
        <f>IF(C96&lt;2,"",IF(C96&gt;=3,"",IF(Dati!K122="","",(Dati!K122)/C96*100)))</f>
        <v>#REF!</v>
      </c>
      <c r="K96" s="56" t="e">
        <f>IF(C96&lt;2,"",IF(C96&gt;=3,"",IF(Dati!L122="","",(Dati!L122)/C96*100)))</f>
        <v>#REF!</v>
      </c>
      <c r="L96" s="56" t="e">
        <f>IF(C96&lt;2,"",IF(C96&gt;=3,"",IF(Dati!M122="","",(Dati!M122)/C96*100)))</f>
        <v>#REF!</v>
      </c>
      <c r="M96" s="56" t="e">
        <f>IF(C96&lt;2,"",IF(C96&gt;=3,"",IF(Dati!N122="","",(Dati!N122)/C96*100)))</f>
        <v>#REF!</v>
      </c>
    </row>
    <row r="97" spans="1:13" x14ac:dyDescent="0.25">
      <c r="A97" s="48">
        <f>Dati!A123</f>
        <v>14</v>
      </c>
      <c r="B97" s="48" t="e">
        <f>Dati!B123</f>
        <v>#REF!</v>
      </c>
      <c r="C97" s="54" t="e">
        <f>IF(Dati!C123="","",LOG(Dati!C123))</f>
        <v>#REF!</v>
      </c>
      <c r="D97" s="55" t="e">
        <f>IF(Dati!J123&lt;2,"",IF(Dati!J123&gt;=3,"",Dati!J123))</f>
        <v>#REF!</v>
      </c>
      <c r="E97" s="55" t="e">
        <f>IF(Dati!K123&lt;2,"",IF(Dati!K123&gt;=3,"",Dati!K123))</f>
        <v>#REF!</v>
      </c>
      <c r="F97" s="55" t="e">
        <f>IF(Dati!L123&lt;2,"",IF(Dati!L123&gt;=3,"",Dati!L123))</f>
        <v>#REF!</v>
      </c>
      <c r="G97" s="55" t="e">
        <f>IF(Dati!M123&lt;2,"",IF(Dati!M123&gt;=3,"",Dati!M123))</f>
        <v>#REF!</v>
      </c>
      <c r="H97" s="55" t="e">
        <f>IF(Dati!N123&lt;2,"",IF(Dati!N123&gt;=3,"",Dati!N123))</f>
        <v>#REF!</v>
      </c>
      <c r="I97" s="56" t="e">
        <f>IF(C97&lt;2,"",IF(C97&gt;=3,"",IF(Dati!J123="","",(Dati!J123)/C97*100)))</f>
        <v>#REF!</v>
      </c>
      <c r="J97" s="56" t="e">
        <f>IF(C97&lt;2,"",IF(C97&gt;=3,"",IF(Dati!K123="","",(Dati!K123)/C97*100)))</f>
        <v>#REF!</v>
      </c>
      <c r="K97" s="56" t="e">
        <f>IF(C97&lt;2,"",IF(C97&gt;=3,"",IF(Dati!L123="","",(Dati!L123)/C97*100)))</f>
        <v>#REF!</v>
      </c>
      <c r="L97" s="56" t="e">
        <f>IF(C97&lt;2,"",IF(C97&gt;=3,"",IF(Dati!M123="","",(Dati!M123)/C97*100)))</f>
        <v>#REF!</v>
      </c>
      <c r="M97" s="56" t="e">
        <f>IF(C97&lt;2,"",IF(C97&gt;=3,"",IF(Dati!N123="","",(Dati!N123)/C97*100)))</f>
        <v>#REF!</v>
      </c>
    </row>
    <row r="98" spans="1:13" x14ac:dyDescent="0.25">
      <c r="A98" s="48">
        <f>Dati!A124</f>
        <v>15</v>
      </c>
      <c r="B98" s="48" t="e">
        <f>Dati!B124</f>
        <v>#REF!</v>
      </c>
      <c r="C98" s="54" t="e">
        <f>IF(Dati!C124="","",LOG(Dati!C124))</f>
        <v>#REF!</v>
      </c>
      <c r="D98" s="55" t="e">
        <f>IF(Dati!J124&lt;2,"",IF(Dati!J124&gt;=3,"",Dati!J124))</f>
        <v>#REF!</v>
      </c>
      <c r="E98" s="55" t="e">
        <f>IF(Dati!K124&lt;2,"",IF(Dati!K124&gt;=3,"",Dati!K124))</f>
        <v>#REF!</v>
      </c>
      <c r="F98" s="55" t="e">
        <f>IF(Dati!L124&lt;2,"",IF(Dati!L124&gt;=3,"",Dati!L124))</f>
        <v>#REF!</v>
      </c>
      <c r="G98" s="55" t="e">
        <f>IF(Dati!M124&lt;2,"",IF(Dati!M124&gt;=3,"",Dati!M124))</f>
        <v>#REF!</v>
      </c>
      <c r="H98" s="55" t="e">
        <f>IF(Dati!N124&lt;2,"",IF(Dati!N124&gt;=3,"",Dati!N124))</f>
        <v>#REF!</v>
      </c>
      <c r="I98" s="56" t="e">
        <f>IF(C98&lt;2,"",IF(C98&gt;=3,"",IF(Dati!J124="","",(Dati!J124)/C98*100)))</f>
        <v>#REF!</v>
      </c>
      <c r="J98" s="56" t="e">
        <f>IF(C98&lt;2,"",IF(C98&gt;=3,"",IF(Dati!K124="","",(Dati!K124)/C98*100)))</f>
        <v>#REF!</v>
      </c>
      <c r="K98" s="56" t="e">
        <f>IF(C98&lt;2,"",IF(C98&gt;=3,"",IF(Dati!L124="","",(Dati!L124)/C98*100)))</f>
        <v>#REF!</v>
      </c>
      <c r="L98" s="56" t="e">
        <f>IF(C98&lt;2,"",IF(C98&gt;=3,"",IF(Dati!M124="","",(Dati!M124)/C98*100)))</f>
        <v>#REF!</v>
      </c>
      <c r="M98" s="56" t="e">
        <f>IF(C98&lt;2,"",IF(C98&gt;=3,"",IF(Dati!N124="","",(Dati!N124)/C98*100)))</f>
        <v>#REF!</v>
      </c>
    </row>
    <row r="99" spans="1:13" x14ac:dyDescent="0.25">
      <c r="A99" s="48">
        <f>Dati!A125</f>
        <v>16</v>
      </c>
      <c r="B99" s="48" t="e">
        <f>Dati!B125</f>
        <v>#REF!</v>
      </c>
      <c r="C99" s="54" t="e">
        <f>IF(Dati!C125="","",LOG(Dati!C125))</f>
        <v>#REF!</v>
      </c>
      <c r="D99" s="55" t="e">
        <f>IF(Dati!J125&lt;2,"",IF(Dati!J125&gt;=3,"",Dati!J125))</f>
        <v>#REF!</v>
      </c>
      <c r="E99" s="55" t="e">
        <f>IF(Dati!K125&lt;2,"",IF(Dati!K125&gt;=3,"",Dati!K125))</f>
        <v>#REF!</v>
      </c>
      <c r="F99" s="55" t="e">
        <f>IF(Dati!L125&lt;2,"",IF(Dati!L125&gt;=3,"",Dati!L125))</f>
        <v>#REF!</v>
      </c>
      <c r="G99" s="55" t="e">
        <f>IF(Dati!M125&lt;2,"",IF(Dati!M125&gt;=3,"",Dati!M125))</f>
        <v>#REF!</v>
      </c>
      <c r="H99" s="55" t="e">
        <f>IF(Dati!N125&lt;2,"",IF(Dati!N125&gt;=3,"",Dati!N125))</f>
        <v>#REF!</v>
      </c>
      <c r="I99" s="56" t="e">
        <f>IF(C99&lt;2,"",IF(C99&gt;=3,"",IF(Dati!J125="","",(Dati!J125)/C99*100)))</f>
        <v>#REF!</v>
      </c>
      <c r="J99" s="56" t="e">
        <f>IF(C99&lt;2,"",IF(C99&gt;=3,"",IF(Dati!K125="","",(Dati!K125)/C99*100)))</f>
        <v>#REF!</v>
      </c>
      <c r="K99" s="56" t="e">
        <f>IF(C99&lt;2,"",IF(C99&gt;=3,"",IF(Dati!L125="","",(Dati!L125)/C99*100)))</f>
        <v>#REF!</v>
      </c>
      <c r="L99" s="56" t="e">
        <f>IF(C99&lt;2,"",IF(C99&gt;=3,"",IF(Dati!M125="","",(Dati!M125)/C99*100)))</f>
        <v>#REF!</v>
      </c>
      <c r="M99" s="56" t="e">
        <f>IF(C99&lt;2,"",IF(C99&gt;=3,"",IF(Dati!N125="","",(Dati!N125)/C99*100)))</f>
        <v>#REF!</v>
      </c>
    </row>
    <row r="100" spans="1:13" x14ac:dyDescent="0.25">
      <c r="A100" s="48">
        <f>Dati!A126</f>
        <v>17</v>
      </c>
      <c r="B100" s="48" t="e">
        <f>Dati!B126</f>
        <v>#REF!</v>
      </c>
      <c r="C100" s="54" t="e">
        <f>IF(Dati!C126="","",LOG(Dati!C126))</f>
        <v>#REF!</v>
      </c>
      <c r="D100" s="55" t="e">
        <f>IF(Dati!J126&lt;2,"",IF(Dati!J126&gt;=3,"",Dati!J126))</f>
        <v>#REF!</v>
      </c>
      <c r="E100" s="55" t="e">
        <f>IF(Dati!K126&lt;2,"",IF(Dati!K126&gt;=3,"",Dati!K126))</f>
        <v>#REF!</v>
      </c>
      <c r="F100" s="55" t="e">
        <f>IF(Dati!L126&lt;2,"",IF(Dati!L126&gt;=3,"",Dati!L126))</f>
        <v>#REF!</v>
      </c>
      <c r="G100" s="55" t="e">
        <f>IF(Dati!M126&lt;2,"",IF(Dati!M126&gt;=3,"",Dati!M126))</f>
        <v>#REF!</v>
      </c>
      <c r="H100" s="55" t="e">
        <f>IF(Dati!N126&lt;2,"",IF(Dati!N126&gt;=3,"",Dati!N126))</f>
        <v>#REF!</v>
      </c>
      <c r="I100" s="56" t="e">
        <f>IF(C100&lt;2,"",IF(C100&gt;=3,"",IF(Dati!J126="","",(Dati!J126)/C100*100)))</f>
        <v>#REF!</v>
      </c>
      <c r="J100" s="56" t="e">
        <f>IF(C100&lt;2,"",IF(C100&gt;=3,"",IF(Dati!K126="","",(Dati!K126)/C100*100)))</f>
        <v>#REF!</v>
      </c>
      <c r="K100" s="56" t="e">
        <f>IF(C100&lt;2,"",IF(C100&gt;=3,"",IF(Dati!L126="","",(Dati!L126)/C100*100)))</f>
        <v>#REF!</v>
      </c>
      <c r="L100" s="56" t="e">
        <f>IF(C100&lt;2,"",IF(C100&gt;=3,"",IF(Dati!M126="","",(Dati!M126)/C100*100)))</f>
        <v>#REF!</v>
      </c>
      <c r="M100" s="56" t="e">
        <f>IF(C100&lt;2,"",IF(C100&gt;=3,"",IF(Dati!N126="","",(Dati!N126)/C100*100)))</f>
        <v>#REF!</v>
      </c>
    </row>
    <row r="101" spans="1:13" ht="13.8" thickBot="1" x14ac:dyDescent="0.3">
      <c r="A101" s="48"/>
      <c r="B101" s="48"/>
      <c r="C101" s="67"/>
      <c r="D101" s="66"/>
      <c r="E101" s="66"/>
      <c r="F101" s="66"/>
      <c r="G101" s="66"/>
      <c r="H101" s="66"/>
      <c r="I101" s="52"/>
      <c r="J101" s="52"/>
      <c r="K101" s="52"/>
      <c r="L101" s="52"/>
      <c r="M101" s="52"/>
    </row>
    <row r="102" spans="1:13" ht="13.8" thickTop="1" x14ac:dyDescent="0.25">
      <c r="A102" s="68"/>
      <c r="B102" s="68"/>
      <c r="C102" s="69" t="s">
        <v>14</v>
      </c>
      <c r="D102" s="69"/>
      <c r="E102" s="70" t="str">
        <f>IF(COUNT(D84:H100)&lt;2,"",AVERAGE(D84:H100))</f>
        <v/>
      </c>
      <c r="F102" s="69"/>
      <c r="G102" s="69"/>
      <c r="H102" s="69"/>
      <c r="I102" s="71"/>
      <c r="J102" s="71" t="s">
        <v>7</v>
      </c>
      <c r="K102" s="71"/>
      <c r="L102" s="71"/>
      <c r="M102" s="71"/>
    </row>
    <row r="103" spans="1:13" x14ac:dyDescent="0.25">
      <c r="C103" s="73" t="s">
        <v>6</v>
      </c>
      <c r="E103" s="55" t="str">
        <f>IF(COUNT(D84:H100)&lt;2,"",STDEV(D84:H100))</f>
        <v/>
      </c>
      <c r="J103" s="73" t="s">
        <v>14</v>
      </c>
      <c r="K103" s="73"/>
      <c r="L103" s="55" t="e">
        <f>IF(COUNT(I84:M100)=0,"",AVERAGE(I84:M100))</f>
        <v>#REF!</v>
      </c>
    </row>
    <row r="104" spans="1:13" x14ac:dyDescent="0.25">
      <c r="C104" s="73" t="s">
        <v>23</v>
      </c>
      <c r="E104" s="55" t="str">
        <f>IF(COUNT(D84:H100)=0,"Immettere dati",IF(COUNT(D84:H100)&lt;2,"Immettere più dati",E103*2^0.5*(TINV(0.05,COUNT(D84:H100)-1))))</f>
        <v>Immettere dati</v>
      </c>
      <c r="F104" s="54" t="str">
        <f>IF(COUNT(D84:H100)=0,"",IF(COUNT(D84:H100)&lt;6,"Attenzione, dati insufficienti!",""))</f>
        <v/>
      </c>
      <c r="J104" s="73" t="s">
        <v>52</v>
      </c>
      <c r="K104" s="73"/>
      <c r="L104" s="55" t="e">
        <f>IF(COUNT(I84:M100)&lt;2,"",STDEV(I84:M100)*2)</f>
        <v>#REF!</v>
      </c>
    </row>
    <row r="105" spans="1:13" x14ac:dyDescent="0.25">
      <c r="C105" s="39" t="s">
        <v>9</v>
      </c>
      <c r="E105" s="55" t="str">
        <f>IF(COUNT(D84:H100)&lt;2,"",E104/(2^0.5))</f>
        <v/>
      </c>
      <c r="F105" s="74" t="str">
        <f>IF(COUNT(D84:H100)=0,"",IF(COUNT(D84:H100)&lt;6,"Attenzione, dati insufficienti!",""))</f>
        <v/>
      </c>
      <c r="L105" s="39" t="e">
        <f>IF(COUNT(I84:M100)&lt;2,"",DEVSQ(I84:M100))</f>
        <v>#REF!</v>
      </c>
    </row>
    <row r="106" spans="1:13" ht="13.8" thickBot="1" x14ac:dyDescent="0.3">
      <c r="C106" s="39" t="s">
        <v>10</v>
      </c>
      <c r="E106" s="55" t="str">
        <f>IF(COUNT(D84:H100)&lt;2,"",E104/2)</f>
        <v/>
      </c>
      <c r="F106" s="74" t="str">
        <f>IF(COUNT(D84:H100)=0,"",IF(COUNT(D84:H100)&lt;6,"Attenzione, dati insufficienti!",""))</f>
        <v/>
      </c>
      <c r="L106" s="39" t="e">
        <f>IF(COUNT(I84:M100)&lt;2,"",VAR(I84:M100))</f>
        <v>#REF!</v>
      </c>
    </row>
    <row r="107" spans="1:13" ht="13.8" thickTop="1" x14ac:dyDescent="0.25">
      <c r="A107" s="71"/>
      <c r="B107" s="71"/>
      <c r="C107" s="71"/>
      <c r="D107" s="71"/>
      <c r="E107" s="70"/>
      <c r="F107" s="71"/>
      <c r="G107" s="71"/>
      <c r="H107" s="71"/>
      <c r="I107" s="71"/>
      <c r="J107" s="71"/>
      <c r="K107" s="71"/>
      <c r="L107" s="71"/>
      <c r="M107" s="71"/>
    </row>
    <row r="108" spans="1:13" x14ac:dyDescent="0.25">
      <c r="A108" s="39" t="s">
        <v>22</v>
      </c>
      <c r="D108" s="45"/>
      <c r="E108" s="44"/>
      <c r="F108" s="44"/>
      <c r="G108" s="52"/>
      <c r="H108" s="52"/>
    </row>
    <row r="109" spans="1:13" ht="36" x14ac:dyDescent="0.25">
      <c r="A109" s="48" t="str">
        <f>Dati!A141</f>
        <v>N.</v>
      </c>
      <c r="B109" s="48" t="str">
        <f>Dati!B141</f>
        <v>Anno</v>
      </c>
      <c r="C109" s="48" t="str">
        <f>Dati!C141</f>
        <v>Valore assegnato</v>
      </c>
      <c r="D109" s="48">
        <f>Dati!J141</f>
        <v>1</v>
      </c>
      <c r="E109" s="48">
        <f>Dati!K141</f>
        <v>2</v>
      </c>
      <c r="F109" s="48">
        <f>Dati!L141</f>
        <v>3</v>
      </c>
      <c r="G109" s="48">
        <f>Dati!M141</f>
        <v>4</v>
      </c>
      <c r="H109" s="48">
        <f>Dati!N141</f>
        <v>5</v>
      </c>
      <c r="I109" s="1016" t="s">
        <v>13</v>
      </c>
      <c r="J109" s="1016"/>
      <c r="K109" s="1016"/>
      <c r="L109" s="1016"/>
      <c r="M109" s="1016"/>
    </row>
    <row r="110" spans="1:13" x14ac:dyDescent="0.25">
      <c r="A110" s="48">
        <f>Dati!A142</f>
        <v>1</v>
      </c>
      <c r="B110" s="48">
        <f>Dati!B142</f>
        <v>2000</v>
      </c>
      <c r="C110" s="54" t="e">
        <f>IF(Dati!C142="","",LOG(Dati!C142))</f>
        <v>#VALUE!</v>
      </c>
      <c r="D110" s="55" t="e">
        <f>IF(Dati!J142&lt;2,"",IF(Dati!J142&gt;=3,"",Dati!J142))</f>
        <v>#VALUE!</v>
      </c>
      <c r="E110" s="55" t="str">
        <f>IF(Dati!K142&lt;2,"",IF(Dati!K142&gt;=3,"",Dati!K142))</f>
        <v/>
      </c>
      <c r="F110" s="55" t="e">
        <f>IF(Dati!L142&lt;2,"",IF(Dati!L142&gt;=3,"",Dati!L142))</f>
        <v>#VALUE!</v>
      </c>
      <c r="G110" s="55" t="str">
        <f>IF(Dati!M142&lt;2,"",IF(Dati!M142&gt;=3,"",Dati!M142))</f>
        <v/>
      </c>
      <c r="H110" s="55" t="str">
        <f>IF(Dati!N142&lt;2,"",IF(Dati!N142&gt;=3,"",Dati!N142))</f>
        <v/>
      </c>
      <c r="I110" s="56" t="e">
        <f>IF(C110&lt;2,"",IF(C110&gt;=3,"",IF(Dati!J142="","",(Dati!J142)/C110*100)))</f>
        <v>#VALUE!</v>
      </c>
      <c r="J110" s="56" t="e">
        <f>IF(C110&lt;2,"",IF(C110&gt;=3,"",IF(Dati!K142="","",(Dati!K142)/C110*100)))</f>
        <v>#VALUE!</v>
      </c>
      <c r="K110" s="56" t="e">
        <f>IF(C110&lt;2,"",IF(C110&gt;=3,"",IF(Dati!L142="","",(Dati!L142)/C110*100)))</f>
        <v>#VALUE!</v>
      </c>
      <c r="L110" s="56" t="e">
        <f>IF(C110&lt;2,"",IF(C110&gt;=3,"",IF(Dati!M142="","",(Dati!M142)/C110*100)))</f>
        <v>#VALUE!</v>
      </c>
      <c r="M110" s="56" t="e">
        <f>IF(C110&lt;2,"",IF(C110&gt;=3,"",IF(Dati!N142="","",(Dati!N142)/C110*100)))</f>
        <v>#VALUE!</v>
      </c>
    </row>
    <row r="111" spans="1:13" x14ac:dyDescent="0.25">
      <c r="A111" s="48">
        <f>Dati!A143</f>
        <v>2</v>
      </c>
      <c r="B111" s="48">
        <f>Dati!B143</f>
        <v>2000</v>
      </c>
      <c r="C111" s="54">
        <f>IF(Dati!C143="","",LOG(Dati!C143))</f>
        <v>3</v>
      </c>
      <c r="D111" s="55" t="str">
        <f>IF(Dati!J143&lt;2,"",IF(Dati!J143&gt;=3,"",Dati!J143))</f>
        <v/>
      </c>
      <c r="E111" s="55" t="str">
        <f>IF(Dati!K143&lt;2,"",IF(Dati!K143&gt;=3,"",Dati!K143))</f>
        <v/>
      </c>
      <c r="F111" s="55" t="str">
        <f>IF(Dati!L143&lt;2,"",IF(Dati!L143&gt;=3,"",Dati!L143))</f>
        <v/>
      </c>
      <c r="G111" s="55" t="str">
        <f>IF(Dati!M143&lt;2,"",IF(Dati!M143&gt;=3,"",Dati!M143))</f>
        <v/>
      </c>
      <c r="H111" s="55" t="str">
        <f>IF(Dati!N143&lt;2,"",IF(Dati!N143&gt;=3,"",Dati!N143))</f>
        <v/>
      </c>
      <c r="I111" s="56" t="str">
        <f>IF(C111&lt;2,"",IF(C111&gt;=3,"",IF(Dati!J143="","",(Dati!J143)/C111*100)))</f>
        <v/>
      </c>
      <c r="J111" s="56" t="str">
        <f>IF(C111&lt;2,"",IF(C111&gt;=3,"",IF(Dati!K143="","",(Dati!K143)/C111*100)))</f>
        <v/>
      </c>
      <c r="K111" s="56" t="str">
        <f>IF(C111&lt;2,"",IF(C111&gt;=3,"",IF(Dati!L143="","",(Dati!L143)/C111*100)))</f>
        <v/>
      </c>
      <c r="L111" s="56" t="str">
        <f>IF(C111&lt;2,"",IF(C111&gt;=3,"",IF(Dati!M143="","",(Dati!M143)/C111*100)))</f>
        <v/>
      </c>
      <c r="M111" s="56" t="str">
        <f>IF(C111&lt;2,"",IF(C111&gt;=3,"",IF(Dati!N143="","",(Dati!N143)/C111*100)))</f>
        <v/>
      </c>
    </row>
    <row r="112" spans="1:13" x14ac:dyDescent="0.25">
      <c r="A112" s="48">
        <f>Dati!A144</f>
        <v>3</v>
      </c>
      <c r="B112" s="48">
        <f>Dati!B144</f>
        <v>2002</v>
      </c>
      <c r="C112" s="54" t="e">
        <f>IF(Dati!C144="","",LOG(Dati!C144))</f>
        <v>#VALUE!</v>
      </c>
      <c r="D112" s="55" t="str">
        <f>IF(Dati!J144&lt;2,"",IF(Dati!J144&gt;=3,"",Dati!J144))</f>
        <v/>
      </c>
      <c r="E112" s="55" t="str">
        <f>IF(Dati!K144&lt;2,"",IF(Dati!K144&gt;=3,"",Dati!K144))</f>
        <v/>
      </c>
      <c r="F112" s="55" t="e">
        <f>IF(Dati!L144&lt;2,"",IF(Dati!L144&gt;=3,"",Dati!L144))</f>
        <v>#VALUE!</v>
      </c>
      <c r="G112" s="55" t="e">
        <f>IF(Dati!M144&lt;2,"",IF(Dati!M144&gt;=3,"",Dati!M144))</f>
        <v>#VALUE!</v>
      </c>
      <c r="H112" s="55" t="str">
        <f>IF(Dati!N144&lt;2,"",IF(Dati!N144&gt;=3,"",Dati!N144))</f>
        <v/>
      </c>
      <c r="I112" s="56" t="e">
        <f>IF(C112&lt;2,"",IF(C112&gt;=3,"",IF(Dati!J144="","",(Dati!J144)/C112*100)))</f>
        <v>#VALUE!</v>
      </c>
      <c r="J112" s="56" t="e">
        <f>IF(C112&lt;2,"",IF(C112&gt;=3,"",IF(Dati!K144="","",(Dati!K144)/C112*100)))</f>
        <v>#VALUE!</v>
      </c>
      <c r="K112" s="56" t="e">
        <f>IF(C112&lt;2,"",IF(C112&gt;=3,"",IF(Dati!L144="","",(Dati!L144)/C112*100)))</f>
        <v>#VALUE!</v>
      </c>
      <c r="L112" s="56" t="e">
        <f>IF(C112&lt;2,"",IF(C112&gt;=3,"",IF(Dati!M144="","",(Dati!M144)/C112*100)))</f>
        <v>#VALUE!</v>
      </c>
      <c r="M112" s="56" t="e">
        <f>IF(C112&lt;2,"",IF(C112&gt;=3,"",IF(Dati!N144="","",(Dati!N144)/C112*100)))</f>
        <v>#VALUE!</v>
      </c>
    </row>
    <row r="113" spans="1:13" x14ac:dyDescent="0.25">
      <c r="A113" s="48">
        <f>Dati!A145</f>
        <v>4</v>
      </c>
      <c r="B113" s="48">
        <f>Dati!B145</f>
        <v>2003</v>
      </c>
      <c r="C113" s="54" t="e">
        <f>IF(Dati!C145="","",LOG(Dati!C145))</f>
        <v>#VALUE!</v>
      </c>
      <c r="D113" s="55" t="str">
        <f>IF(Dati!J145&lt;2,"",IF(Dati!J145&gt;=3,"",Dati!J145))</f>
        <v/>
      </c>
      <c r="E113" s="55" t="str">
        <f>IF(Dati!K145&lt;2,"",IF(Dati!K145&gt;=3,"",Dati!K145))</f>
        <v/>
      </c>
      <c r="F113" s="55" t="e">
        <f>IF(Dati!L145&lt;2,"",IF(Dati!L145&gt;=3,"",Dati!L145))</f>
        <v>#VALUE!</v>
      </c>
      <c r="G113" s="55" t="e">
        <f>IF(Dati!M145&lt;2,"",IF(Dati!M145&gt;=3,"",Dati!M145))</f>
        <v>#VALUE!</v>
      </c>
      <c r="H113" s="55" t="str">
        <f>IF(Dati!N145&lt;2,"",IF(Dati!N145&gt;=3,"",Dati!N145))</f>
        <v/>
      </c>
      <c r="I113" s="56" t="e">
        <f>IF(C113&lt;2,"",IF(C113&gt;=3,"",IF(Dati!J145="","",(Dati!J145)/C113*100)))</f>
        <v>#VALUE!</v>
      </c>
      <c r="J113" s="56" t="e">
        <f>IF(C113&lt;2,"",IF(C113&gt;=3,"",IF(Dati!K145="","",(Dati!K145)/C113*100)))</f>
        <v>#VALUE!</v>
      </c>
      <c r="K113" s="56" t="e">
        <f>IF(C113&lt;2,"",IF(C113&gt;=3,"",IF(Dati!L145="","",(Dati!L145)/C113*100)))</f>
        <v>#VALUE!</v>
      </c>
      <c r="L113" s="56" t="e">
        <f>IF(C113&lt;2,"",IF(C113&gt;=3,"",IF(Dati!M145="","",(Dati!M145)/C113*100)))</f>
        <v>#VALUE!</v>
      </c>
      <c r="M113" s="56" t="e">
        <f>IF(C113&lt;2,"",IF(C113&gt;=3,"",IF(Dati!N145="","",(Dati!N145)/C113*100)))</f>
        <v>#VALUE!</v>
      </c>
    </row>
    <row r="114" spans="1:13" x14ac:dyDescent="0.25">
      <c r="A114" s="48">
        <f>Dati!A146</f>
        <v>5</v>
      </c>
      <c r="B114" s="48">
        <f>Dati!B146</f>
        <v>2003</v>
      </c>
      <c r="C114" s="54">
        <f>IF(Dati!C146="","",LOG(Dati!C146))</f>
        <v>3.1760912590556813</v>
      </c>
      <c r="D114" s="55" t="str">
        <f>IF(Dati!J146&lt;2,"",IF(Dati!J146&gt;=3,"",Dati!J146))</f>
        <v/>
      </c>
      <c r="E114" s="55" t="str">
        <f>IF(Dati!K146&lt;2,"",IF(Dati!K146&gt;=3,"",Dati!K146))</f>
        <v/>
      </c>
      <c r="F114" s="55" t="str">
        <f>IF(Dati!L146&lt;2,"",IF(Dati!L146&gt;=3,"",Dati!L146))</f>
        <v/>
      </c>
      <c r="G114" s="55" t="str">
        <f>IF(Dati!M146&lt;2,"",IF(Dati!M146&gt;=3,"",Dati!M146))</f>
        <v/>
      </c>
      <c r="H114" s="55" t="str">
        <f>IF(Dati!N146&lt;2,"",IF(Dati!N146&gt;=3,"",Dati!N146))</f>
        <v/>
      </c>
      <c r="I114" s="56" t="str">
        <f>IF(C114&lt;2,"",IF(C114&gt;=3,"",IF(Dati!J146="","",(Dati!J146)/C114*100)))</f>
        <v/>
      </c>
      <c r="J114" s="56" t="str">
        <f>IF(C114&lt;2,"",IF(C114&gt;=3,"",IF(Dati!K146="","",(Dati!K146)/C114*100)))</f>
        <v/>
      </c>
      <c r="K114" s="56" t="str">
        <f>IF(C114&lt;2,"",IF(C114&gt;=3,"",IF(Dati!L146="","",(Dati!L146)/C114*100)))</f>
        <v/>
      </c>
      <c r="L114" s="56" t="str">
        <f>IF(C114&lt;2,"",IF(C114&gt;=3,"",IF(Dati!M146="","",(Dati!M146)/C114*100)))</f>
        <v/>
      </c>
      <c r="M114" s="56" t="str">
        <f>IF(C114&lt;2,"",IF(C114&gt;=3,"",IF(Dati!N146="","",(Dati!N146)/C114*100)))</f>
        <v/>
      </c>
    </row>
    <row r="115" spans="1:13" x14ac:dyDescent="0.25">
      <c r="A115" s="48">
        <f>Dati!A147</f>
        <v>6</v>
      </c>
      <c r="B115" s="48" t="str">
        <f>Dati!B147</f>
        <v/>
      </c>
      <c r="C115" s="54" t="str">
        <f>IF(Dati!C147="","",LOG(Dati!C147))</f>
        <v/>
      </c>
      <c r="D115" s="55" t="str">
        <f>IF(Dati!J147&lt;2,"",IF(Dati!J147&gt;=3,"",Dati!J147))</f>
        <v/>
      </c>
      <c r="E115" s="55" t="str">
        <f>IF(Dati!K147&lt;2,"",IF(Dati!K147&gt;=3,"",Dati!K147))</f>
        <v/>
      </c>
      <c r="F115" s="55" t="str">
        <f>IF(Dati!L147&lt;2,"",IF(Dati!L147&gt;=3,"",Dati!L147))</f>
        <v/>
      </c>
      <c r="G115" s="55" t="str">
        <f>IF(Dati!M147&lt;2,"",IF(Dati!M147&gt;=3,"",Dati!M147))</f>
        <v/>
      </c>
      <c r="H115" s="55" t="str">
        <f>IF(Dati!N147&lt;2,"",IF(Dati!N147&gt;=3,"",Dati!N147))</f>
        <v/>
      </c>
      <c r="I115" s="56" t="str">
        <f>IF(C115&lt;2,"",IF(C115&gt;=3,"",IF(Dati!J147="","",(Dati!J147)/C115*100)))</f>
        <v/>
      </c>
      <c r="J115" s="56" t="str">
        <f>IF(C115&lt;2,"",IF(C115&gt;=3,"",IF(Dati!K147="","",(Dati!K147)/C115*100)))</f>
        <v/>
      </c>
      <c r="K115" s="56" t="str">
        <f>IF(C115&lt;2,"",IF(C115&gt;=3,"",IF(Dati!L147="","",(Dati!L147)/C115*100)))</f>
        <v/>
      </c>
      <c r="L115" s="56" t="str">
        <f>IF(C115&lt;2,"",IF(C115&gt;=3,"",IF(Dati!M147="","",(Dati!M147)/C115*100)))</f>
        <v/>
      </c>
      <c r="M115" s="56" t="str">
        <f>IF(C115&lt;2,"",IF(C115&gt;=3,"",IF(Dati!N147="","",(Dati!N147)/C115*100)))</f>
        <v/>
      </c>
    </row>
    <row r="116" spans="1:13" x14ac:dyDescent="0.25">
      <c r="A116" s="48">
        <f>Dati!A148</f>
        <v>7</v>
      </c>
      <c r="B116" s="48">
        <f>Dati!B148</f>
        <v>2204</v>
      </c>
      <c r="C116" s="54">
        <f>IF(Dati!C148="","",LOG(Dati!C148))</f>
        <v>3.7037211599270199</v>
      </c>
      <c r="D116" s="55" t="str">
        <f>IF(Dati!J148&lt;2,"",IF(Dati!J148&gt;=3,"",Dati!J148))</f>
        <v/>
      </c>
      <c r="E116" s="55">
        <f>IF(Dati!K148&lt;2,"",IF(Dati!K148&gt;=3,"",Dati!K148))</f>
        <v>2.9030899869919438</v>
      </c>
      <c r="F116" s="55" t="str">
        <f>IF(Dati!L148&lt;2,"",IF(Dati!L148&gt;=3,"",Dati!L148))</f>
        <v/>
      </c>
      <c r="G116" s="55" t="str">
        <f>IF(Dati!M148&lt;2,"",IF(Dati!M148&gt;=3,"",Dati!M148))</f>
        <v/>
      </c>
      <c r="H116" s="55" t="str">
        <f>IF(Dati!N148&lt;2,"",IF(Dati!N148&gt;=3,"",Dati!N148))</f>
        <v/>
      </c>
      <c r="I116" s="56" t="str">
        <f>IF(C116&lt;2,"",IF(C116&gt;=3,"",IF(Dati!J148="","",(Dati!J148)/C116*100)))</f>
        <v/>
      </c>
      <c r="J116" s="56" t="str">
        <f>IF(C116&lt;2,"",IF(C116&gt;=3,"",IF(Dati!K148="","",(Dati!K148)/C116*100)))</f>
        <v/>
      </c>
      <c r="K116" s="56" t="str">
        <f>IF(C116&lt;2,"",IF(C116&gt;=3,"",IF(Dati!L148="","",(Dati!L148)/C116*100)))</f>
        <v/>
      </c>
      <c r="L116" s="56" t="str">
        <f>IF(C116&lt;2,"",IF(C116&gt;=3,"",IF(Dati!M148="","",(Dati!M148)/C116*100)))</f>
        <v/>
      </c>
      <c r="M116" s="56" t="str">
        <f>IF(C116&lt;2,"",IF(C116&gt;=3,"",IF(Dati!N148="","",(Dati!N148)/C116*100)))</f>
        <v/>
      </c>
    </row>
    <row r="117" spans="1:13" x14ac:dyDescent="0.25">
      <c r="A117" s="48">
        <f>Dati!A149</f>
        <v>8</v>
      </c>
      <c r="B117" s="48">
        <f>Dati!B149</f>
        <v>2005</v>
      </c>
      <c r="C117" s="54">
        <f>IF(Dati!C149="","",LOG(Dati!C149))</f>
        <v>3.0413926851582249</v>
      </c>
      <c r="D117" s="55" t="str">
        <f>IF(Dati!J149&lt;2,"",IF(Dati!J149&gt;=3,"",Dati!J149))</f>
        <v/>
      </c>
      <c r="E117" s="55" t="str">
        <f>IF(Dati!K149&lt;2,"",IF(Dati!K149&gt;=3,"",Dati!K149))</f>
        <v/>
      </c>
      <c r="F117" s="55" t="str">
        <f>IF(Dati!L149&lt;2,"",IF(Dati!L149&gt;=3,"",Dati!L149))</f>
        <v/>
      </c>
      <c r="G117" s="55">
        <f>IF(Dati!M149&lt;2,"",IF(Dati!M149&gt;=3,"",Dati!M149))</f>
        <v>2.5051499783199058</v>
      </c>
      <c r="H117" s="55" t="str">
        <f>IF(Dati!N149&lt;2,"",IF(Dati!N149&gt;=3,"",Dati!N149))</f>
        <v/>
      </c>
      <c r="I117" s="56" t="str">
        <f>IF(C117&lt;2,"",IF(C117&gt;=3,"",IF(Dati!J149="","",(Dati!J149)/C117*100)))</f>
        <v/>
      </c>
      <c r="J117" s="56" t="str">
        <f>IF(C117&lt;2,"",IF(C117&gt;=3,"",IF(Dati!K149="","",(Dati!K149)/C117*100)))</f>
        <v/>
      </c>
      <c r="K117" s="56" t="str">
        <f>IF(C117&lt;2,"",IF(C117&gt;=3,"",IF(Dati!L149="","",(Dati!L149)/C117*100)))</f>
        <v/>
      </c>
      <c r="L117" s="56" t="str">
        <f>IF(C117&lt;2,"",IF(C117&gt;=3,"",IF(Dati!M149="","",(Dati!M149)/C117*100)))</f>
        <v/>
      </c>
      <c r="M117" s="56" t="str">
        <f>IF(C117&lt;2,"",IF(C117&gt;=3,"",IF(Dati!N149="","",(Dati!N149)/C117*100)))</f>
        <v/>
      </c>
    </row>
    <row r="118" spans="1:13" x14ac:dyDescent="0.25">
      <c r="A118" s="48">
        <f>Dati!A150</f>
        <v>9</v>
      </c>
      <c r="B118" s="48" t="str">
        <f>Dati!B150</f>
        <v/>
      </c>
      <c r="C118" s="54" t="str">
        <f>IF(Dati!C150="","",LOG(Dati!C150))</f>
        <v/>
      </c>
      <c r="D118" s="55" t="str">
        <f>IF(Dati!J150&lt;2,"",IF(Dati!J150&gt;=3,"",Dati!J150))</f>
        <v/>
      </c>
      <c r="E118" s="55" t="str">
        <f>IF(Dati!K150&lt;2,"",IF(Dati!K150&gt;=3,"",Dati!K150))</f>
        <v/>
      </c>
      <c r="F118" s="55" t="str">
        <f>IF(Dati!L150&lt;2,"",IF(Dati!L150&gt;=3,"",Dati!L150))</f>
        <v/>
      </c>
      <c r="G118" s="55">
        <f>IF(Dati!M150&lt;2,"",IF(Dati!M150&gt;=3,"",Dati!M150))</f>
        <v>2.5051499783199058</v>
      </c>
      <c r="H118" s="55" t="str">
        <f>IF(Dati!N150&lt;2,"",IF(Dati!N150&gt;=3,"",Dati!N150))</f>
        <v/>
      </c>
      <c r="I118" s="56" t="str">
        <f>IF(C118&lt;2,"",IF(C118&gt;=3,"",IF(Dati!J150="","",(Dati!J150)/C118*100)))</f>
        <v/>
      </c>
      <c r="J118" s="56" t="str">
        <f>IF(C118&lt;2,"",IF(C118&gt;=3,"",IF(Dati!K150="","",(Dati!K150)/C118*100)))</f>
        <v/>
      </c>
      <c r="K118" s="56" t="str">
        <f>IF(C118&lt;2,"",IF(C118&gt;=3,"",IF(Dati!L150="","",(Dati!L150)/C118*100)))</f>
        <v/>
      </c>
      <c r="L118" s="56" t="str">
        <f>IF(C118&lt;2,"",IF(C118&gt;=3,"",IF(Dati!M150="","",(Dati!M150)/C118*100)))</f>
        <v/>
      </c>
      <c r="M118" s="56" t="str">
        <f>IF(C118&lt;2,"",IF(C118&gt;=3,"",IF(Dati!N150="","",(Dati!N150)/C118*100)))</f>
        <v/>
      </c>
    </row>
    <row r="119" spans="1:13" x14ac:dyDescent="0.25">
      <c r="A119" s="48">
        <f>Dati!A151</f>
        <v>10</v>
      </c>
      <c r="B119" s="48">
        <f>Dati!B151</f>
        <v>2005</v>
      </c>
      <c r="C119" s="54">
        <f>IF(Dati!C151="","",LOG(Dati!C151))</f>
        <v>2.568201724066995</v>
      </c>
      <c r="D119" s="55" t="str">
        <f>IF(Dati!J151&lt;2,"",IF(Dati!J151&gt;=3,"",Dati!J151))</f>
        <v/>
      </c>
      <c r="E119" s="55" t="str">
        <f>IF(Dati!K151&lt;2,"",IF(Dati!K151&gt;=3,"",Dati!K151))</f>
        <v/>
      </c>
      <c r="F119" s="55" t="str">
        <f>IF(Dati!L151&lt;2,"",IF(Dati!L151&gt;=3,"",Dati!L151))</f>
        <v/>
      </c>
      <c r="G119" s="55" t="str">
        <f>IF(Dati!M151&lt;2,"",IF(Dati!M151&gt;=3,"",Dati!M151))</f>
        <v/>
      </c>
      <c r="H119" s="55" t="str">
        <f>IF(Dati!N151&lt;2,"",IF(Dati!N151&gt;=3,"",Dati!N151))</f>
        <v/>
      </c>
      <c r="I119" s="56">
        <f>IF(C119&lt;2,"",IF(C119&gt;=3,"",IF(Dati!J151="","",(Dati!J151)/C119*100)))</f>
        <v>124.7612269951245</v>
      </c>
      <c r="J119" s="56" t="str">
        <f>IF(C119&lt;2,"",IF(C119&gt;=3,"",IF(Dati!K151="","",(Dati!K151)/C119*100)))</f>
        <v/>
      </c>
      <c r="K119" s="56" t="str">
        <f>IF(C119&lt;2,"",IF(C119&gt;=3,"",IF(Dati!L151="","",(Dati!L151)/C119*100)))</f>
        <v/>
      </c>
      <c r="L119" s="56">
        <f>IF(C119&lt;2,"",IF(C119&gt;=3,"",IF(Dati!M151="","",(Dati!M151)/C119*100)))</f>
        <v>119.89639354230495</v>
      </c>
      <c r="M119" s="56">
        <f>IF(C119&lt;2,"",IF(C119&gt;=3,"",IF(Dati!N151="","",(Dati!N151)/C119*100)))</f>
        <v>119.89639354230495</v>
      </c>
    </row>
    <row r="120" spans="1:13" x14ac:dyDescent="0.25">
      <c r="A120" s="48">
        <f>Dati!A152</f>
        <v>11</v>
      </c>
      <c r="B120" s="48" t="str">
        <f>Dati!B152</f>
        <v/>
      </c>
      <c r="C120" s="54" t="str">
        <f>IF(Dati!C152="","",LOG(Dati!C152))</f>
        <v/>
      </c>
      <c r="D120" s="55">
        <f>IF(Dati!J152&lt;2,"",IF(Dati!J152&gt;=3,"",Dati!J152))</f>
        <v>2.6532125137753435</v>
      </c>
      <c r="E120" s="55" t="str">
        <f>IF(Dati!K152&lt;2,"",IF(Dati!K152&gt;=3,"",Dati!K152))</f>
        <v/>
      </c>
      <c r="F120" s="55" t="str">
        <f>IF(Dati!L152&lt;2,"",IF(Dati!L152&gt;=3,"",Dati!L152))</f>
        <v/>
      </c>
      <c r="G120" s="55">
        <f>IF(Dati!M152&lt;2,"",IF(Dati!M152&gt;=3,"",Dati!M152))</f>
        <v>2.9294189257142929</v>
      </c>
      <c r="H120" s="55">
        <f>IF(Dati!N152&lt;2,"",IF(Dati!N152&gt;=3,"",Dati!N152))</f>
        <v>2.7242758696007892</v>
      </c>
      <c r="I120" s="56" t="str">
        <f>IF(C120&lt;2,"",IF(C120&gt;=3,"",IF(Dati!J152="","",(Dati!J152)/C120*100)))</f>
        <v/>
      </c>
      <c r="J120" s="56" t="str">
        <f>IF(C120&lt;2,"",IF(C120&gt;=3,"",IF(Dati!K152="","",(Dati!K152)/C120*100)))</f>
        <v/>
      </c>
      <c r="K120" s="56" t="str">
        <f>IF(C120&lt;2,"",IF(C120&gt;=3,"",IF(Dati!L152="","",(Dati!L152)/C120*100)))</f>
        <v/>
      </c>
      <c r="L120" s="56" t="str">
        <f>IF(C120&lt;2,"",IF(C120&gt;=3,"",IF(Dati!M152="","",(Dati!M152)/C120*100)))</f>
        <v/>
      </c>
      <c r="M120" s="56" t="str">
        <f>IF(C120&lt;2,"",IF(C120&gt;=3,"",IF(Dati!N152="","",(Dati!N152)/C120*100)))</f>
        <v/>
      </c>
    </row>
    <row r="121" spans="1:13" x14ac:dyDescent="0.25">
      <c r="A121" s="48">
        <f>Dati!A153</f>
        <v>12</v>
      </c>
      <c r="B121" s="48" t="str">
        <f>Dati!B153</f>
        <v/>
      </c>
      <c r="C121" s="54" t="str">
        <f>IF(Dati!C153="","",LOG(Dati!C153))</f>
        <v/>
      </c>
      <c r="D121" s="55" t="str">
        <f>IF(Dati!J153&lt;2,"",IF(Dati!J153&gt;=3,"",Dati!J153))</f>
        <v/>
      </c>
      <c r="E121" s="55" t="str">
        <f>IF(Dati!K153&lt;2,"",IF(Dati!K153&gt;=3,"",Dati!K153))</f>
        <v/>
      </c>
      <c r="F121" s="55" t="str">
        <f>IF(Dati!L153&lt;2,"",IF(Dati!L153&gt;=3,"",Dati!L153))</f>
        <v/>
      </c>
      <c r="G121" s="55" t="str">
        <f>IF(Dati!M153&lt;2,"",IF(Dati!M153&gt;=3,"",Dati!M153))</f>
        <v/>
      </c>
      <c r="H121" s="55">
        <f>IF(Dati!N153&lt;2,"",IF(Dati!N153&gt;=3,"",Dati!N153))</f>
        <v>2.716003343634799</v>
      </c>
      <c r="I121" s="56" t="str">
        <f>IF(C121&lt;2,"",IF(C121&gt;=3,"",IF(Dati!J153="","",(Dati!J153)/C121*100)))</f>
        <v/>
      </c>
      <c r="J121" s="56" t="str">
        <f>IF(C121&lt;2,"",IF(C121&gt;=3,"",IF(Dati!K153="","",(Dati!K153)/C121*100)))</f>
        <v/>
      </c>
      <c r="K121" s="56" t="str">
        <f>IF(C121&lt;2,"",IF(C121&gt;=3,"",IF(Dati!L153="","",(Dati!L153)/C121*100)))</f>
        <v/>
      </c>
      <c r="L121" s="56" t="str">
        <f>IF(C121&lt;2,"",IF(C121&gt;=3,"",IF(Dati!M153="","",(Dati!M153)/C121*100)))</f>
        <v/>
      </c>
      <c r="M121" s="56" t="str">
        <f>IF(C121&lt;2,"",IF(C121&gt;=3,"",IF(Dati!N153="","",(Dati!N153)/C121*100)))</f>
        <v/>
      </c>
    </row>
    <row r="122" spans="1:13" x14ac:dyDescent="0.25">
      <c r="A122" s="48">
        <f>Dati!A154</f>
        <v>13</v>
      </c>
      <c r="B122" s="48">
        <f>Dati!B154</f>
        <v>2006</v>
      </c>
      <c r="C122" s="54">
        <f>IF(Dati!C154="","",LOG(Dati!C154))</f>
        <v>3.3521825181113627</v>
      </c>
      <c r="D122" s="55" t="str">
        <f>IF(Dati!J154&lt;2,"",IF(Dati!J154&gt;=3,"",Dati!J154))</f>
        <v/>
      </c>
      <c r="E122" s="55" t="str">
        <f>IF(Dati!K154&lt;2,"",IF(Dati!K154&gt;=3,"",Dati!K154))</f>
        <v/>
      </c>
      <c r="F122" s="55" t="str">
        <f>IF(Dati!L154&lt;2,"",IF(Dati!L154&gt;=3,"",Dati!L154))</f>
        <v/>
      </c>
      <c r="G122" s="55" t="str">
        <f>IF(Dati!M154&lt;2,"",IF(Dati!M154&gt;=3,"",Dati!M154))</f>
        <v/>
      </c>
      <c r="H122" s="55" t="str">
        <f>IF(Dati!N154&lt;2,"",IF(Dati!N154&gt;=3,"",Dati!N154))</f>
        <v/>
      </c>
      <c r="I122" s="56" t="str">
        <f>IF(C122&lt;2,"",IF(C122&gt;=3,"",IF(Dati!J154="","",(Dati!J154)/C122*100)))</f>
        <v/>
      </c>
      <c r="J122" s="56" t="str">
        <f>IF(C122&lt;2,"",IF(C122&gt;=3,"",IF(Dati!K154="","",(Dati!K154)/C122*100)))</f>
        <v/>
      </c>
      <c r="K122" s="56" t="str">
        <f>IF(C122&lt;2,"",IF(C122&gt;=3,"",IF(Dati!L154="","",(Dati!L154)/C122*100)))</f>
        <v/>
      </c>
      <c r="L122" s="56" t="str">
        <f>IF(C122&lt;2,"",IF(C122&gt;=3,"",IF(Dati!M154="","",(Dati!M154)/C122*100)))</f>
        <v/>
      </c>
      <c r="M122" s="56" t="str">
        <f>IF(C122&lt;2,"",IF(C122&gt;=3,"",IF(Dati!N154="","",(Dati!N154)/C122*100)))</f>
        <v/>
      </c>
    </row>
    <row r="123" spans="1:13" x14ac:dyDescent="0.25">
      <c r="A123" s="48">
        <f>Dati!A155</f>
        <v>14</v>
      </c>
      <c r="B123" s="48">
        <f>Dati!B155</f>
        <v>2007</v>
      </c>
      <c r="C123" s="54">
        <f>IF(Dati!C155="","",LOG(Dati!C155))</f>
        <v>3.8543060418010806</v>
      </c>
      <c r="D123" s="55" t="str">
        <f>IF(Dati!J155&lt;2,"",IF(Dati!J155&gt;=3,"",Dati!J155))</f>
        <v/>
      </c>
      <c r="E123" s="55" t="str">
        <f>IF(Dati!K155&lt;2,"",IF(Dati!K155&gt;=3,"",Dati!K155))</f>
        <v/>
      </c>
      <c r="F123" s="55" t="str">
        <f>IF(Dati!L155&lt;2,"",IF(Dati!L155&gt;=3,"",Dati!L155))</f>
        <v/>
      </c>
      <c r="G123" s="55" t="str">
        <f>IF(Dati!M155&lt;2,"",IF(Dati!M155&gt;=3,"",Dati!M155))</f>
        <v/>
      </c>
      <c r="H123" s="55" t="str">
        <f>IF(Dati!N155&lt;2,"",IF(Dati!N155&gt;=3,"",Dati!N155))</f>
        <v/>
      </c>
      <c r="I123" s="56" t="str">
        <f>IF(C123&lt;2,"",IF(C123&gt;=3,"",IF(Dati!J155="","",(Dati!J155)/C123*100)))</f>
        <v/>
      </c>
      <c r="J123" s="56" t="str">
        <f>IF(C123&lt;2,"",IF(C123&gt;=3,"",IF(Dati!K155="","",(Dati!K155)/C123*100)))</f>
        <v/>
      </c>
      <c r="K123" s="56" t="str">
        <f>IF(C123&lt;2,"",IF(C123&gt;=3,"",IF(Dati!L155="","",(Dati!L155)/C123*100)))</f>
        <v/>
      </c>
      <c r="L123" s="56" t="str">
        <f>IF(C123&lt;2,"",IF(C123&gt;=3,"",IF(Dati!M155="","",(Dati!M155)/C123*100)))</f>
        <v/>
      </c>
      <c r="M123" s="56" t="str">
        <f>IF(C123&lt;2,"",IF(C123&gt;=3,"",IF(Dati!N155="","",(Dati!N155)/C123*100)))</f>
        <v/>
      </c>
    </row>
    <row r="124" spans="1:13" x14ac:dyDescent="0.25">
      <c r="A124" s="48">
        <f>Dati!A156</f>
        <v>15</v>
      </c>
      <c r="B124" s="48" t="str">
        <f>Dati!B156</f>
        <v/>
      </c>
      <c r="C124" s="54" t="str">
        <f>IF(Dati!C156="","",LOG(Dati!C156))</f>
        <v/>
      </c>
      <c r="D124" s="55" t="str">
        <f>IF(Dati!J156&lt;2,"",IF(Dati!J156&gt;=3,"",Dati!J156))</f>
        <v/>
      </c>
      <c r="E124" s="55" t="str">
        <f>IF(Dati!K156&lt;2,"",IF(Dati!K156&gt;=3,"",Dati!K156))</f>
        <v/>
      </c>
      <c r="F124" s="55" t="str">
        <f>IF(Dati!L156&lt;2,"",IF(Dati!L156&gt;=3,"",Dati!L156))</f>
        <v/>
      </c>
      <c r="G124" s="55" t="str">
        <f>IF(Dati!M156&lt;2,"",IF(Dati!M156&gt;=3,"",Dati!M156))</f>
        <v/>
      </c>
      <c r="H124" s="55" t="str">
        <f>IF(Dati!N156&lt;2,"",IF(Dati!N156&gt;=3,"",Dati!N156))</f>
        <v/>
      </c>
      <c r="I124" s="56" t="str">
        <f>IF(C124&lt;2,"",IF(C124&gt;=3,"",IF(Dati!J156="","",(Dati!J156)/C124*100)))</f>
        <v/>
      </c>
      <c r="J124" s="56" t="str">
        <f>IF(C124&lt;2,"",IF(C124&gt;=3,"",IF(Dati!K156="","",(Dati!K156)/C124*100)))</f>
        <v/>
      </c>
      <c r="K124" s="56" t="str">
        <f>IF(C124&lt;2,"",IF(C124&gt;=3,"",IF(Dati!L156="","",(Dati!L156)/C124*100)))</f>
        <v/>
      </c>
      <c r="L124" s="56" t="str">
        <f>IF(C124&lt;2,"",IF(C124&gt;=3,"",IF(Dati!M156="","",(Dati!M156)/C124*100)))</f>
        <v/>
      </c>
      <c r="M124" s="56" t="str">
        <f>IF(C124&lt;2,"",IF(C124&gt;=3,"",IF(Dati!N156="","",(Dati!N156)/C124*100)))</f>
        <v/>
      </c>
    </row>
    <row r="125" spans="1:13" x14ac:dyDescent="0.25">
      <c r="A125" s="48">
        <f>Dati!A157</f>
        <v>16</v>
      </c>
      <c r="B125" s="48" t="str">
        <f>Dati!B157</f>
        <v/>
      </c>
      <c r="C125" s="54" t="str">
        <f>IF(Dati!C157="","",LOG(Dati!C157))</f>
        <v/>
      </c>
      <c r="D125" s="55" t="str">
        <f>IF(Dati!J157&lt;2,"",IF(Dati!J157&gt;=3,"",Dati!J157))</f>
        <v/>
      </c>
      <c r="E125" s="55" t="str">
        <f>IF(Dati!K157&lt;2,"",IF(Dati!K157&gt;=3,"",Dati!K157))</f>
        <v/>
      </c>
      <c r="F125" s="55" t="str">
        <f>IF(Dati!L157&lt;2,"",IF(Dati!L157&gt;=3,"",Dati!L157))</f>
        <v/>
      </c>
      <c r="G125" s="55" t="str">
        <f>IF(Dati!M157&lt;2,"",IF(Dati!M157&gt;=3,"",Dati!M157))</f>
        <v/>
      </c>
      <c r="H125" s="55" t="str">
        <f>IF(Dati!N157&lt;2,"",IF(Dati!N157&gt;=3,"",Dati!N157))</f>
        <v/>
      </c>
      <c r="I125" s="56" t="str">
        <f>IF(C125&lt;2,"",IF(C125&gt;=3,"",IF(Dati!J157="","",(Dati!J157)/C125*100)))</f>
        <v/>
      </c>
      <c r="J125" s="56" t="str">
        <f>IF(C125&lt;2,"",IF(C125&gt;=3,"",IF(Dati!K157="","",(Dati!K157)/C125*100)))</f>
        <v/>
      </c>
      <c r="K125" s="56" t="str">
        <f>IF(C125&lt;2,"",IF(C125&gt;=3,"",IF(Dati!L157="","",(Dati!L157)/C125*100)))</f>
        <v/>
      </c>
      <c r="L125" s="56" t="str">
        <f>IF(C125&lt;2,"",IF(C125&gt;=3,"",IF(Dati!M157="","",(Dati!M157)/C125*100)))</f>
        <v/>
      </c>
      <c r="M125" s="56" t="str">
        <f>IF(C125&lt;2,"",IF(C125&gt;=3,"",IF(Dati!N157="","",(Dati!N157)/C125*100)))</f>
        <v/>
      </c>
    </row>
    <row r="126" spans="1:13" x14ac:dyDescent="0.25">
      <c r="A126" s="48">
        <f>Dati!A158</f>
        <v>17</v>
      </c>
      <c r="B126" s="48" t="str">
        <f>Dati!B158</f>
        <v/>
      </c>
      <c r="C126" s="54" t="str">
        <f>IF(Dati!C158="","",LOG(Dati!C158))</f>
        <v/>
      </c>
      <c r="D126" s="55" t="str">
        <f>IF(Dati!J158&lt;2,"",IF(Dati!J158&gt;=3,"",Dati!J158))</f>
        <v/>
      </c>
      <c r="E126" s="55" t="str">
        <f>IF(Dati!K158&lt;2,"",IF(Dati!K158&gt;=3,"",Dati!K158))</f>
        <v/>
      </c>
      <c r="F126" s="55" t="str">
        <f>IF(Dati!L158&lt;2,"",IF(Dati!L158&gt;=3,"",Dati!L158))</f>
        <v/>
      </c>
      <c r="G126" s="55" t="str">
        <f>IF(Dati!M158&lt;2,"",IF(Dati!M158&gt;=3,"",Dati!M158))</f>
        <v/>
      </c>
      <c r="H126" s="55" t="str">
        <f>IF(Dati!N158&lt;2,"",IF(Dati!N158&gt;=3,"",Dati!N158))</f>
        <v/>
      </c>
      <c r="I126" s="56" t="str">
        <f>IF(C126&lt;2,"",IF(C126&gt;=3,"",IF(Dati!J158="","",(Dati!J158)/C126*100)))</f>
        <v/>
      </c>
      <c r="J126" s="56" t="str">
        <f>IF(C126&lt;2,"",IF(C126&gt;=3,"",IF(Dati!K158="","",(Dati!K158)/C126*100)))</f>
        <v/>
      </c>
      <c r="K126" s="56" t="str">
        <f>IF(C126&lt;2,"",IF(C126&gt;=3,"",IF(Dati!L158="","",(Dati!L158)/C126*100)))</f>
        <v/>
      </c>
      <c r="L126" s="56" t="str">
        <f>IF(C126&lt;2,"",IF(C126&gt;=3,"",IF(Dati!M158="","",(Dati!M158)/C126*100)))</f>
        <v/>
      </c>
      <c r="M126" s="56" t="str">
        <f>IF(C126&lt;2,"",IF(C126&gt;=3,"",IF(Dati!N158="","",(Dati!N158)/C126*100)))</f>
        <v/>
      </c>
    </row>
    <row r="127" spans="1:13" ht="13.8" thickBot="1" x14ac:dyDescent="0.3">
      <c r="A127" s="48"/>
      <c r="B127" s="48"/>
      <c r="C127" s="67"/>
      <c r="D127" s="66"/>
      <c r="E127" s="66"/>
      <c r="F127" s="66"/>
      <c r="G127" s="66"/>
      <c r="H127" s="66"/>
      <c r="I127" s="52"/>
      <c r="J127" s="52"/>
      <c r="K127" s="52"/>
      <c r="L127" s="52"/>
      <c r="M127" s="52"/>
    </row>
    <row r="128" spans="1:13" ht="13.8" thickTop="1" x14ac:dyDescent="0.25">
      <c r="A128" s="68"/>
      <c r="B128" s="68"/>
      <c r="C128" s="69" t="s">
        <v>14</v>
      </c>
      <c r="D128" s="69"/>
      <c r="E128" s="70" t="e">
        <f>IF(COUNT(D110:H126)&lt;2,"",AVERAGE(D110:H126))</f>
        <v>#VALUE!</v>
      </c>
      <c r="F128" s="69"/>
      <c r="G128" s="69"/>
      <c r="H128" s="69"/>
      <c r="I128" s="71"/>
      <c r="J128" s="71" t="s">
        <v>7</v>
      </c>
      <c r="K128" s="71"/>
      <c r="L128" s="71"/>
      <c r="M128" s="71"/>
    </row>
    <row r="129" spans="1:13" x14ac:dyDescent="0.25">
      <c r="C129" s="73" t="s">
        <v>6</v>
      </c>
      <c r="E129" s="55" t="e">
        <f>IF(COUNT(D110:H126)&lt;2,"",STDEV(D110:H126))</f>
        <v>#VALUE!</v>
      </c>
      <c r="J129" s="73" t="s">
        <v>14</v>
      </c>
      <c r="K129" s="73"/>
      <c r="L129" s="55" t="e">
        <f>IF(COUNT(I110:M126)=0,"",AVERAGE(I110:M126))</f>
        <v>#VALUE!</v>
      </c>
    </row>
    <row r="130" spans="1:13" x14ac:dyDescent="0.25">
      <c r="C130" s="73" t="s">
        <v>23</v>
      </c>
      <c r="E130" s="55" t="e">
        <f>IF(COUNT(D110:H126)=0,"Immettere dati",IF(COUNT(D110:H126)&lt;2,"Immettere più dati",E129*2^0.5*(TINV(0.05,COUNT(D110:H126)-1))))</f>
        <v>#VALUE!</v>
      </c>
      <c r="F130" s="54" t="str">
        <f>IF(COUNT(D110:H126)=0,"",IF(COUNT(D110:H126)&lt;6,"Attenzione, dati insufficienti!",""))</f>
        <v/>
      </c>
      <c r="J130" s="73" t="s">
        <v>52</v>
      </c>
      <c r="K130" s="73"/>
      <c r="L130" s="55" t="e">
        <f>IF(COUNT(I110:M126)&lt;2,"",STDEV(I110:M126)*2)</f>
        <v>#VALUE!</v>
      </c>
    </row>
    <row r="131" spans="1:13" x14ac:dyDescent="0.25">
      <c r="C131" s="39" t="s">
        <v>9</v>
      </c>
      <c r="E131" s="55" t="e">
        <f>IF(COUNT(D110:H126)&lt;2,"",E130/(2^0.5))</f>
        <v>#VALUE!</v>
      </c>
      <c r="F131" s="74" t="str">
        <f>IF(COUNT(D110:H126)=0,"",IF(COUNT(D110:H126)&lt;6,"Attenzione, dati insufficienti!",""))</f>
        <v/>
      </c>
      <c r="L131" s="39" t="e">
        <f>IF(COUNT(I110:M126)&lt;2,"",DEVSQ(I110:M126))</f>
        <v>#VALUE!</v>
      </c>
    </row>
    <row r="132" spans="1:13" ht="13.8" thickBot="1" x14ac:dyDescent="0.3">
      <c r="C132" s="39" t="s">
        <v>10</v>
      </c>
      <c r="E132" s="55" t="e">
        <f>IF(COUNT(D110:H126)&lt;2,"",E130/2)</f>
        <v>#VALUE!</v>
      </c>
      <c r="F132" s="74" t="str">
        <f>IF(COUNT(D110:H126)=0,"",IF(COUNT(D110:H126)&lt;6,"Attenzione, dati insufficienti!",""))</f>
        <v/>
      </c>
      <c r="L132" s="39" t="e">
        <f>IF(COUNT(I110:M126)&lt;2,"",VAR(I110:M126))</f>
        <v>#VALUE!</v>
      </c>
    </row>
    <row r="133" spans="1:13" ht="13.8" thickTop="1" x14ac:dyDescent="0.25">
      <c r="A133" s="71"/>
      <c r="B133" s="71"/>
      <c r="C133" s="71"/>
      <c r="D133" s="71"/>
      <c r="E133" s="70"/>
      <c r="F133" s="71"/>
      <c r="G133" s="71"/>
      <c r="H133" s="71"/>
      <c r="I133" s="71"/>
      <c r="J133" s="71"/>
      <c r="K133" s="71"/>
      <c r="L133" s="71"/>
      <c r="M133" s="71"/>
    </row>
    <row r="134" spans="1:13" x14ac:dyDescent="0.25">
      <c r="A134" s="39" t="s">
        <v>21</v>
      </c>
      <c r="D134" s="45"/>
      <c r="E134" s="44"/>
      <c r="F134" s="44"/>
      <c r="G134" s="52"/>
      <c r="H134" s="52"/>
    </row>
    <row r="135" spans="1:13" ht="36" x14ac:dyDescent="0.25">
      <c r="A135" s="48" t="str">
        <f>Dati!A173</f>
        <v>N.</v>
      </c>
      <c r="B135" s="48" t="str">
        <f>Dati!B173</f>
        <v>Anno</v>
      </c>
      <c r="C135" s="48" t="str">
        <f>Dati!C173</f>
        <v>Valore assegnato</v>
      </c>
      <c r="D135" s="48">
        <f>Dati!J173</f>
        <v>1</v>
      </c>
      <c r="E135" s="48">
        <f>Dati!K173</f>
        <v>2</v>
      </c>
      <c r="F135" s="48">
        <f>Dati!L173</f>
        <v>3</v>
      </c>
      <c r="G135" s="48">
        <f>Dati!M173</f>
        <v>4</v>
      </c>
      <c r="H135" s="48">
        <f>Dati!N173</f>
        <v>5</v>
      </c>
      <c r="I135" s="1016" t="s">
        <v>13</v>
      </c>
      <c r="J135" s="1016"/>
      <c r="K135" s="1016"/>
      <c r="L135" s="1016"/>
      <c r="M135" s="1016"/>
    </row>
    <row r="136" spans="1:13" x14ac:dyDescent="0.25">
      <c r="A136" s="48">
        <f>Dati!A174</f>
        <v>1</v>
      </c>
      <c r="B136" s="48">
        <f>Dati!B174</f>
        <v>2002</v>
      </c>
      <c r="C136" s="54">
        <f>IF(Dati!C174="","",LOG(Dati!C174))</f>
        <v>4.0413926851582254</v>
      </c>
      <c r="D136" s="55" t="str">
        <f>IF(Dati!J174&lt;2,"",IF(Dati!J174&gt;=3,"",Dati!J174))</f>
        <v/>
      </c>
      <c r="E136" s="55" t="str">
        <f>IF(Dati!K174&lt;2,"",IF(Dati!K174&gt;=3,"",Dati!K174))</f>
        <v/>
      </c>
      <c r="F136" s="55" t="str">
        <f>IF(Dati!L174&lt;2,"",IF(Dati!L174&gt;=3,"",Dati!L174))</f>
        <v/>
      </c>
      <c r="G136" s="55" t="str">
        <f>IF(Dati!M174&lt;2,"",IF(Dati!M174&gt;=3,"",Dati!M174))</f>
        <v/>
      </c>
      <c r="H136" s="55" t="str">
        <f>IF(Dati!N174&lt;2,"",IF(Dati!N174&gt;=3,"",Dati!N174))</f>
        <v/>
      </c>
      <c r="I136" s="56" t="str">
        <f>IF(C136&lt;2,"",IF(C136&gt;=3,"",IF(Dati!J174="","",(Dati!J174)/C136*100)))</f>
        <v/>
      </c>
      <c r="J136" s="56" t="str">
        <f>IF(C136&lt;2,"",IF(C136&gt;=3,"",IF(Dati!K174="","",(Dati!K174)/C136*100)))</f>
        <v/>
      </c>
      <c r="K136" s="56" t="str">
        <f>IF(C136&lt;2,"",IF(C136&gt;=3,"",IF(Dati!L174="","",(Dati!L174)/C136*100)))</f>
        <v/>
      </c>
      <c r="L136" s="56" t="str">
        <f>IF(C136&lt;2,"",IF(C136&gt;=3,"",IF(Dati!M174="","",(Dati!M174)/C136*100)))</f>
        <v/>
      </c>
      <c r="M136" s="56" t="str">
        <f>IF(C136&lt;2,"",IF(C136&gt;=3,"",IF(Dati!N174="","",(Dati!N174)/C136*100)))</f>
        <v/>
      </c>
    </row>
    <row r="137" spans="1:13" x14ac:dyDescent="0.25">
      <c r="A137" s="48">
        <f>Dati!A175</f>
        <v>2</v>
      </c>
      <c r="B137" s="48">
        <f>Dati!B175</f>
        <v>2002</v>
      </c>
      <c r="C137" s="54">
        <f>IF(Dati!C175="","",LOG(Dati!C175))</f>
        <v>4.4232458739368079</v>
      </c>
      <c r="D137" s="55" t="str">
        <f>IF(Dati!J175&lt;2,"",IF(Dati!J175&gt;=3,"",Dati!J175))</f>
        <v/>
      </c>
      <c r="E137" s="55" t="str">
        <f>IF(Dati!K175&lt;2,"",IF(Dati!K175&gt;=3,"",Dati!K175))</f>
        <v/>
      </c>
      <c r="F137" s="55" t="str">
        <f>IF(Dati!L175&lt;2,"",IF(Dati!L175&gt;=3,"",Dati!L175))</f>
        <v/>
      </c>
      <c r="G137" s="55" t="str">
        <f>IF(Dati!M175&lt;2,"",IF(Dati!M175&gt;=3,"",Dati!M175))</f>
        <v/>
      </c>
      <c r="H137" s="55" t="str">
        <f>IF(Dati!N175&lt;2,"",IF(Dati!N175&gt;=3,"",Dati!N175))</f>
        <v/>
      </c>
      <c r="I137" s="56" t="str">
        <f>IF(C137&lt;2,"",IF(C137&gt;=3,"",IF(Dati!J175="","",(Dati!J175)/C137*100)))</f>
        <v/>
      </c>
      <c r="J137" s="56" t="str">
        <f>IF(C137&lt;2,"",IF(C137&gt;=3,"",IF(Dati!K175="","",(Dati!K175)/C137*100)))</f>
        <v/>
      </c>
      <c r="K137" s="56" t="str">
        <f>IF(C137&lt;2,"",IF(C137&gt;=3,"",IF(Dati!L175="","",(Dati!L175)/C137*100)))</f>
        <v/>
      </c>
      <c r="L137" s="56" t="str">
        <f>IF(C137&lt;2,"",IF(C137&gt;=3,"",IF(Dati!M175="","",(Dati!M175)/C137*100)))</f>
        <v/>
      </c>
      <c r="M137" s="56" t="str">
        <f>IF(C137&lt;2,"",IF(C137&gt;=3,"",IF(Dati!N175="","",(Dati!N175)/C137*100)))</f>
        <v/>
      </c>
    </row>
    <row r="138" spans="1:13" x14ac:dyDescent="0.25">
      <c r="A138" s="48">
        <f>Dati!A176</f>
        <v>3</v>
      </c>
      <c r="B138" s="48">
        <f>Dati!B176</f>
        <v>2003</v>
      </c>
      <c r="C138" s="54">
        <f>IF(Dati!C176="","",LOG(Dati!C176))</f>
        <v>3.6020599913279625</v>
      </c>
      <c r="D138" s="55" t="str">
        <f>IF(Dati!J176&lt;2,"",IF(Dati!J176&gt;=3,"",Dati!J176))</f>
        <v/>
      </c>
      <c r="E138" s="55" t="str">
        <f>IF(Dati!K176&lt;2,"",IF(Dati!K176&gt;=3,"",Dati!K176))</f>
        <v/>
      </c>
      <c r="F138" s="55" t="str">
        <f>IF(Dati!L176&lt;2,"",IF(Dati!L176&gt;=3,"",Dati!L176))</f>
        <v/>
      </c>
      <c r="G138" s="55" t="str">
        <f>IF(Dati!M176&lt;2,"",IF(Dati!M176&gt;=3,"",Dati!M176))</f>
        <v/>
      </c>
      <c r="H138" s="55" t="str">
        <f>IF(Dati!N176&lt;2,"",IF(Dati!N176&gt;=3,"",Dati!N176))</f>
        <v/>
      </c>
      <c r="I138" s="56" t="str">
        <f>IF(C138&lt;2,"",IF(C138&gt;=3,"",IF(Dati!J176="","",(Dati!J176)/C138*100)))</f>
        <v/>
      </c>
      <c r="J138" s="56" t="str">
        <f>IF(C138&lt;2,"",IF(C138&gt;=3,"",IF(Dati!K176="","",(Dati!K176)/C138*100)))</f>
        <v/>
      </c>
      <c r="K138" s="56" t="str">
        <f>IF(C138&lt;2,"",IF(C138&gt;=3,"",IF(Dati!L176="","",(Dati!L176)/C138*100)))</f>
        <v/>
      </c>
      <c r="L138" s="56" t="str">
        <f>IF(C138&lt;2,"",IF(C138&gt;=3,"",IF(Dati!M176="","",(Dati!M176)/C138*100)))</f>
        <v/>
      </c>
      <c r="M138" s="56" t="str">
        <f>IF(C138&lt;2,"",IF(C138&gt;=3,"",IF(Dati!N176="","",(Dati!N176)/C138*100)))</f>
        <v/>
      </c>
    </row>
    <row r="139" spans="1:13" x14ac:dyDescent="0.25">
      <c r="A139" s="48">
        <f>Dati!A177</f>
        <v>4</v>
      </c>
      <c r="B139" s="48">
        <f>Dati!B177</f>
        <v>2004</v>
      </c>
      <c r="C139" s="54" t="e">
        <f>IF(Dati!C177="","",LOG(Dati!C177))</f>
        <v>#VALUE!</v>
      </c>
      <c r="D139" s="55" t="e">
        <f>IF(Dati!J177&lt;2,"",IF(Dati!J177&gt;=3,"",Dati!J177))</f>
        <v>#VALUE!</v>
      </c>
      <c r="E139" s="55" t="str">
        <f>IF(Dati!K177&lt;2,"",IF(Dati!K177&gt;=3,"",Dati!K177))</f>
        <v/>
      </c>
      <c r="F139" s="55" t="str">
        <f>IF(Dati!L177&lt;2,"",IF(Dati!L177&gt;=3,"",Dati!L177))</f>
        <v/>
      </c>
      <c r="G139" s="55" t="e">
        <f>IF(Dati!M177&lt;2,"",IF(Dati!M177&gt;=3,"",Dati!M177))</f>
        <v>#VALUE!</v>
      </c>
      <c r="H139" s="55" t="str">
        <f>IF(Dati!N177&lt;2,"",IF(Dati!N177&gt;=3,"",Dati!N177))</f>
        <v/>
      </c>
      <c r="I139" s="56" t="e">
        <f>IF(C139&lt;2,"",IF(C139&gt;=3,"",IF(Dati!J177="","",(Dati!J177)/C139*100)))</f>
        <v>#VALUE!</v>
      </c>
      <c r="J139" s="56" t="e">
        <f>IF(C139&lt;2,"",IF(C139&gt;=3,"",IF(Dati!K177="","",(Dati!K177)/C139*100)))</f>
        <v>#VALUE!</v>
      </c>
      <c r="K139" s="56" t="e">
        <f>IF(C139&lt;2,"",IF(C139&gt;=3,"",IF(Dati!L177="","",(Dati!L177)/C139*100)))</f>
        <v>#VALUE!</v>
      </c>
      <c r="L139" s="56" t="e">
        <f>IF(C139&lt;2,"",IF(C139&gt;=3,"",IF(Dati!M177="","",(Dati!M177)/C139*100)))</f>
        <v>#VALUE!</v>
      </c>
      <c r="M139" s="56" t="e">
        <f>IF(C139&lt;2,"",IF(C139&gt;=3,"",IF(Dati!N177="","",(Dati!N177)/C139*100)))</f>
        <v>#VALUE!</v>
      </c>
    </row>
    <row r="140" spans="1:13" x14ac:dyDescent="0.25">
      <c r="A140" s="48">
        <f>Dati!A178</f>
        <v>5</v>
      </c>
      <c r="B140" s="48" t="str">
        <f>Dati!B178</f>
        <v/>
      </c>
      <c r="C140" s="54" t="str">
        <f>IF(Dati!C178="","",LOG(Dati!C178))</f>
        <v/>
      </c>
      <c r="D140" s="55" t="str">
        <f>IF(Dati!J178&lt;2,"",IF(Dati!J178&gt;=3,"",Dati!J178))</f>
        <v/>
      </c>
      <c r="E140" s="55" t="str">
        <f>IF(Dati!K178&lt;2,"",IF(Dati!K178&gt;=3,"",Dati!K178))</f>
        <v/>
      </c>
      <c r="F140" s="55" t="str">
        <f>IF(Dati!L178&lt;2,"",IF(Dati!L178&gt;=3,"",Dati!L178))</f>
        <v/>
      </c>
      <c r="G140" s="55" t="str">
        <f>IF(Dati!M178&lt;2,"",IF(Dati!M178&gt;=3,"",Dati!M178))</f>
        <v/>
      </c>
      <c r="H140" s="55" t="str">
        <f>IF(Dati!N178&lt;2,"",IF(Dati!N178&gt;=3,"",Dati!N178))</f>
        <v/>
      </c>
      <c r="I140" s="56" t="str">
        <f>IF(C140&lt;2,"",IF(C140&gt;=3,"",IF(Dati!J178="","",(Dati!J178)/C140*100)))</f>
        <v/>
      </c>
      <c r="J140" s="56" t="str">
        <f>IF(C140&lt;2,"",IF(C140&gt;=3,"",IF(Dati!K178="","",(Dati!K178)/C140*100)))</f>
        <v/>
      </c>
      <c r="K140" s="56" t="str">
        <f>IF(C140&lt;2,"",IF(C140&gt;=3,"",IF(Dati!L178="","",(Dati!L178)/C140*100)))</f>
        <v/>
      </c>
      <c r="L140" s="56" t="str">
        <f>IF(C140&lt;2,"",IF(C140&gt;=3,"",IF(Dati!M178="","",(Dati!M178)/C140*100)))</f>
        <v/>
      </c>
      <c r="M140" s="56" t="str">
        <f>IF(C140&lt;2,"",IF(C140&gt;=3,"",IF(Dati!N178="","",(Dati!N178)/C140*100)))</f>
        <v/>
      </c>
    </row>
    <row r="141" spans="1:13" x14ac:dyDescent="0.25">
      <c r="A141" s="48">
        <f>Dati!A179</f>
        <v>6</v>
      </c>
      <c r="B141" s="48" t="str">
        <f>Dati!B179</f>
        <v/>
      </c>
      <c r="C141" s="54" t="str">
        <f>IF(Dati!C179="","",LOG(Dati!C179))</f>
        <v/>
      </c>
      <c r="D141" s="55" t="str">
        <f>IF(Dati!J179&lt;2,"",IF(Dati!J179&gt;=3,"",Dati!J179))</f>
        <v/>
      </c>
      <c r="E141" s="55" t="str">
        <f>IF(Dati!K179&lt;2,"",IF(Dati!K179&gt;=3,"",Dati!K179))</f>
        <v/>
      </c>
      <c r="F141" s="55" t="str">
        <f>IF(Dati!L179&lt;2,"",IF(Dati!L179&gt;=3,"",Dati!L179))</f>
        <v/>
      </c>
      <c r="G141" s="55" t="str">
        <f>IF(Dati!M179&lt;2,"",IF(Dati!M179&gt;=3,"",Dati!M179))</f>
        <v/>
      </c>
      <c r="H141" s="55" t="str">
        <f>IF(Dati!N179&lt;2,"",IF(Dati!N179&gt;=3,"",Dati!N179))</f>
        <v/>
      </c>
      <c r="I141" s="56" t="str">
        <f>IF(C141&lt;2,"",IF(C141&gt;=3,"",IF(Dati!J179="","",(Dati!J179)/C141*100)))</f>
        <v/>
      </c>
      <c r="J141" s="56" t="str">
        <f>IF(C141&lt;2,"",IF(C141&gt;=3,"",IF(Dati!K179="","",(Dati!K179)/C141*100)))</f>
        <v/>
      </c>
      <c r="K141" s="56" t="str">
        <f>IF(C141&lt;2,"",IF(C141&gt;=3,"",IF(Dati!L179="","",(Dati!L179)/C141*100)))</f>
        <v/>
      </c>
      <c r="L141" s="56" t="str">
        <f>IF(C141&lt;2,"",IF(C141&gt;=3,"",IF(Dati!M179="","",(Dati!M179)/C141*100)))</f>
        <v/>
      </c>
      <c r="M141" s="56" t="str">
        <f>IF(C141&lt;2,"",IF(C141&gt;=3,"",IF(Dati!N179="","",(Dati!N179)/C141*100)))</f>
        <v/>
      </c>
    </row>
    <row r="142" spans="1:13" x14ac:dyDescent="0.25">
      <c r="A142" s="48">
        <f>Dati!A180</f>
        <v>7</v>
      </c>
      <c r="B142" s="48" t="str">
        <f>Dati!B180</f>
        <v/>
      </c>
      <c r="C142" s="54" t="str">
        <f>IF(Dati!C180="","",LOG(Dati!C180))</f>
        <v/>
      </c>
      <c r="D142" s="55" t="str">
        <f>IF(Dati!J180&lt;2,"",IF(Dati!J180&gt;=3,"",Dati!J180))</f>
        <v/>
      </c>
      <c r="E142" s="55" t="str">
        <f>IF(Dati!K180&lt;2,"",IF(Dati!K180&gt;=3,"",Dati!K180))</f>
        <v/>
      </c>
      <c r="F142" s="55" t="str">
        <f>IF(Dati!L180&lt;2,"",IF(Dati!L180&gt;=3,"",Dati!L180))</f>
        <v/>
      </c>
      <c r="G142" s="55" t="str">
        <f>IF(Dati!M180&lt;2,"",IF(Dati!M180&gt;=3,"",Dati!M180))</f>
        <v/>
      </c>
      <c r="H142" s="55" t="str">
        <f>IF(Dati!N180&lt;2,"",IF(Dati!N180&gt;=3,"",Dati!N180))</f>
        <v/>
      </c>
      <c r="I142" s="56" t="str">
        <f>IF(C142&lt;2,"",IF(C142&gt;=3,"",IF(Dati!J180="","",(Dati!J180)/C142*100)))</f>
        <v/>
      </c>
      <c r="J142" s="56" t="str">
        <f>IF(C142&lt;2,"",IF(C142&gt;=3,"",IF(Dati!K180="","",(Dati!K180)/C142*100)))</f>
        <v/>
      </c>
      <c r="K142" s="56" t="str">
        <f>IF(C142&lt;2,"",IF(C142&gt;=3,"",IF(Dati!L180="","",(Dati!L180)/C142*100)))</f>
        <v/>
      </c>
      <c r="L142" s="56" t="str">
        <f>IF(C142&lt;2,"",IF(C142&gt;=3,"",IF(Dati!M180="","",(Dati!M180)/C142*100)))</f>
        <v/>
      </c>
      <c r="M142" s="56" t="str">
        <f>IF(C142&lt;2,"",IF(C142&gt;=3,"",IF(Dati!N180="","",(Dati!N180)/C142*100)))</f>
        <v/>
      </c>
    </row>
    <row r="143" spans="1:13" x14ac:dyDescent="0.25">
      <c r="A143" s="48">
        <f>Dati!A181</f>
        <v>8</v>
      </c>
      <c r="B143" s="48" t="e">
        <f>Dati!B181</f>
        <v>#REF!</v>
      </c>
      <c r="C143" s="54" t="e">
        <f>IF(Dati!C181="","",LOG(Dati!C181))</f>
        <v>#REF!</v>
      </c>
      <c r="D143" s="55" t="e">
        <f>IF(Dati!J181&lt;2,"",IF(Dati!J181&gt;=3,"",Dati!J181))</f>
        <v>#REF!</v>
      </c>
      <c r="E143" s="55" t="e">
        <f>IF(Dati!K181&lt;2,"",IF(Dati!K181&gt;=3,"",Dati!K181))</f>
        <v>#REF!</v>
      </c>
      <c r="F143" s="55" t="e">
        <f>IF(Dati!L181&lt;2,"",IF(Dati!L181&gt;=3,"",Dati!L181))</f>
        <v>#REF!</v>
      </c>
      <c r="G143" s="55" t="e">
        <f>IF(Dati!M181&lt;2,"",IF(Dati!M181&gt;=3,"",Dati!M181))</f>
        <v>#REF!</v>
      </c>
      <c r="H143" s="55" t="e">
        <f>IF(Dati!N181&lt;2,"",IF(Dati!N181&gt;=3,"",Dati!N181))</f>
        <v>#REF!</v>
      </c>
      <c r="I143" s="56" t="e">
        <f>IF(C143&lt;2,"",IF(C143&gt;=3,"",IF(Dati!J181="","",(Dati!J181)/C143*100)))</f>
        <v>#REF!</v>
      </c>
      <c r="J143" s="56" t="e">
        <f>IF(C143&lt;2,"",IF(C143&gt;=3,"",IF(Dati!K181="","",(Dati!K181)/C143*100)))</f>
        <v>#REF!</v>
      </c>
      <c r="K143" s="56" t="e">
        <f>IF(C143&lt;2,"",IF(C143&gt;=3,"",IF(Dati!L181="","",(Dati!L181)/C143*100)))</f>
        <v>#REF!</v>
      </c>
      <c r="L143" s="56" t="e">
        <f>IF(C143&lt;2,"",IF(C143&gt;=3,"",IF(Dati!M181="","",(Dati!M181)/C143*100)))</f>
        <v>#REF!</v>
      </c>
      <c r="M143" s="56" t="e">
        <f>IF(C143&lt;2,"",IF(C143&gt;=3,"",IF(Dati!N181="","",(Dati!N181)/C143*100)))</f>
        <v>#REF!</v>
      </c>
    </row>
    <row r="144" spans="1:13" x14ac:dyDescent="0.25">
      <c r="A144" s="48">
        <f>Dati!A182</f>
        <v>9</v>
      </c>
      <c r="B144" s="48" t="e">
        <f>Dati!B182</f>
        <v>#REF!</v>
      </c>
      <c r="C144" s="54" t="e">
        <f>IF(Dati!C182="","",LOG(Dati!C182))</f>
        <v>#REF!</v>
      </c>
      <c r="D144" s="55" t="e">
        <f>IF(Dati!J182&lt;2,"",IF(Dati!J182&gt;=3,"",Dati!J182))</f>
        <v>#REF!</v>
      </c>
      <c r="E144" s="55" t="e">
        <f>IF(Dati!K182&lt;2,"",IF(Dati!K182&gt;=3,"",Dati!K182))</f>
        <v>#REF!</v>
      </c>
      <c r="F144" s="55" t="e">
        <f>IF(Dati!L182&lt;2,"",IF(Dati!L182&gt;=3,"",Dati!L182))</f>
        <v>#REF!</v>
      </c>
      <c r="G144" s="55" t="e">
        <f>IF(Dati!M182&lt;2,"",IF(Dati!M182&gt;=3,"",Dati!M182))</f>
        <v>#REF!</v>
      </c>
      <c r="H144" s="55" t="e">
        <f>IF(Dati!N182&lt;2,"",IF(Dati!N182&gt;=3,"",Dati!N182))</f>
        <v>#REF!</v>
      </c>
      <c r="I144" s="56" t="e">
        <f>IF(C144&lt;2,"",IF(C144&gt;=3,"",IF(Dati!J182="","",(Dati!J182)/C144*100)))</f>
        <v>#REF!</v>
      </c>
      <c r="J144" s="56" t="e">
        <f>IF(C144&lt;2,"",IF(C144&gt;=3,"",IF(Dati!K182="","",(Dati!K182)/C144*100)))</f>
        <v>#REF!</v>
      </c>
      <c r="K144" s="56" t="e">
        <f>IF(C144&lt;2,"",IF(C144&gt;=3,"",IF(Dati!L182="","",(Dati!L182)/C144*100)))</f>
        <v>#REF!</v>
      </c>
      <c r="L144" s="56" t="e">
        <f>IF(C144&lt;2,"",IF(C144&gt;=3,"",IF(Dati!M182="","",(Dati!M182)/C144*100)))</f>
        <v>#REF!</v>
      </c>
      <c r="M144" s="56" t="e">
        <f>IF(C144&lt;2,"",IF(C144&gt;=3,"",IF(Dati!N182="","",(Dati!N182)/C144*100)))</f>
        <v>#REF!</v>
      </c>
    </row>
    <row r="145" spans="1:13" x14ac:dyDescent="0.25">
      <c r="A145" s="48">
        <f>Dati!A183</f>
        <v>10</v>
      </c>
      <c r="B145" s="48" t="e">
        <f>Dati!B183</f>
        <v>#REF!</v>
      </c>
      <c r="C145" s="54" t="e">
        <f>IF(Dati!C183="","",LOG(Dati!C183))</f>
        <v>#REF!</v>
      </c>
      <c r="D145" s="55" t="e">
        <f>IF(Dati!J183&lt;2,"",IF(Dati!J183&gt;=3,"",Dati!J183))</f>
        <v>#REF!</v>
      </c>
      <c r="E145" s="55" t="e">
        <f>IF(Dati!K183&lt;2,"",IF(Dati!K183&gt;=3,"",Dati!K183))</f>
        <v>#REF!</v>
      </c>
      <c r="F145" s="55" t="e">
        <f>IF(Dati!L183&lt;2,"",IF(Dati!L183&gt;=3,"",Dati!L183))</f>
        <v>#REF!</v>
      </c>
      <c r="G145" s="55" t="e">
        <f>IF(Dati!M183&lt;2,"",IF(Dati!M183&gt;=3,"",Dati!M183))</f>
        <v>#REF!</v>
      </c>
      <c r="H145" s="55" t="e">
        <f>IF(Dati!N183&lt;2,"",IF(Dati!N183&gt;=3,"",Dati!N183))</f>
        <v>#REF!</v>
      </c>
      <c r="I145" s="56" t="e">
        <f>IF(C145&lt;2,"",IF(C145&gt;=3,"",IF(Dati!J183="","",(Dati!J183)/C145*100)))</f>
        <v>#REF!</v>
      </c>
      <c r="J145" s="56" t="e">
        <f>IF(C145&lt;2,"",IF(C145&gt;=3,"",IF(Dati!K183="","",(Dati!K183)/C145*100)))</f>
        <v>#REF!</v>
      </c>
      <c r="K145" s="56" t="e">
        <f>IF(C145&lt;2,"",IF(C145&gt;=3,"",IF(Dati!L183="","",(Dati!L183)/C145*100)))</f>
        <v>#REF!</v>
      </c>
      <c r="L145" s="56" t="e">
        <f>IF(C145&lt;2,"",IF(C145&gt;=3,"",IF(Dati!M183="","",(Dati!M183)/C145*100)))</f>
        <v>#REF!</v>
      </c>
      <c r="M145" s="56" t="e">
        <f>IF(C145&lt;2,"",IF(C145&gt;=3,"",IF(Dati!N183="","",(Dati!N183)/C145*100)))</f>
        <v>#REF!</v>
      </c>
    </row>
    <row r="146" spans="1:13" x14ac:dyDescent="0.25">
      <c r="A146" s="48">
        <f>Dati!A184</f>
        <v>11</v>
      </c>
      <c r="B146" s="48" t="e">
        <f>Dati!B184</f>
        <v>#REF!</v>
      </c>
      <c r="C146" s="54" t="e">
        <f>IF(Dati!C184="","",LOG(Dati!C184))</f>
        <v>#REF!</v>
      </c>
      <c r="D146" s="55" t="e">
        <f>IF(Dati!J184&lt;2,"",IF(Dati!J184&gt;=3,"",Dati!J184))</f>
        <v>#REF!</v>
      </c>
      <c r="E146" s="55" t="e">
        <f>IF(Dati!K184&lt;2,"",IF(Dati!K184&gt;=3,"",Dati!K184))</f>
        <v>#REF!</v>
      </c>
      <c r="F146" s="55" t="e">
        <f>IF(Dati!L184&lt;2,"",IF(Dati!L184&gt;=3,"",Dati!L184))</f>
        <v>#REF!</v>
      </c>
      <c r="G146" s="55" t="e">
        <f>IF(Dati!M184&lt;2,"",IF(Dati!M184&gt;=3,"",Dati!M184))</f>
        <v>#REF!</v>
      </c>
      <c r="H146" s="55" t="e">
        <f>IF(Dati!N184&lt;2,"",IF(Dati!N184&gt;=3,"",Dati!N184))</f>
        <v>#REF!</v>
      </c>
      <c r="I146" s="56" t="e">
        <f>IF(C146&lt;2,"",IF(C146&gt;=3,"",IF(Dati!J184="","",(Dati!J184)/C146*100)))</f>
        <v>#REF!</v>
      </c>
      <c r="J146" s="56" t="e">
        <f>IF(C146&lt;2,"",IF(C146&gt;=3,"",IF(Dati!K184="","",(Dati!K184)/C146*100)))</f>
        <v>#REF!</v>
      </c>
      <c r="K146" s="56" t="e">
        <f>IF(C146&lt;2,"",IF(C146&gt;=3,"",IF(Dati!L184="","",(Dati!L184)/C146*100)))</f>
        <v>#REF!</v>
      </c>
      <c r="L146" s="56" t="e">
        <f>IF(C146&lt;2,"",IF(C146&gt;=3,"",IF(Dati!M184="","",(Dati!M184)/C146*100)))</f>
        <v>#REF!</v>
      </c>
      <c r="M146" s="56" t="e">
        <f>IF(C146&lt;2,"",IF(C146&gt;=3,"",IF(Dati!N184="","",(Dati!N184)/C146*100)))</f>
        <v>#REF!</v>
      </c>
    </row>
    <row r="147" spans="1:13" x14ac:dyDescent="0.25">
      <c r="A147" s="48">
        <f>Dati!A185</f>
        <v>12</v>
      </c>
      <c r="B147" s="48" t="e">
        <f>Dati!B185</f>
        <v>#REF!</v>
      </c>
      <c r="C147" s="54" t="e">
        <f>IF(Dati!C185="","",LOG(Dati!C185))</f>
        <v>#REF!</v>
      </c>
      <c r="D147" s="55" t="e">
        <f>IF(Dati!J185&lt;2,"",IF(Dati!J185&gt;=3,"",Dati!J185))</f>
        <v>#REF!</v>
      </c>
      <c r="E147" s="55" t="e">
        <f>IF(Dati!K185&lt;2,"",IF(Dati!K185&gt;=3,"",Dati!K185))</f>
        <v>#REF!</v>
      </c>
      <c r="F147" s="55" t="e">
        <f>IF(Dati!L185&lt;2,"",IF(Dati!L185&gt;=3,"",Dati!L185))</f>
        <v>#REF!</v>
      </c>
      <c r="G147" s="55" t="e">
        <f>IF(Dati!M185&lt;2,"",IF(Dati!M185&gt;=3,"",Dati!M185))</f>
        <v>#REF!</v>
      </c>
      <c r="H147" s="55" t="e">
        <f>IF(Dati!N185&lt;2,"",IF(Dati!N185&gt;=3,"",Dati!N185))</f>
        <v>#REF!</v>
      </c>
      <c r="I147" s="56" t="e">
        <f>IF(C147&lt;2,"",IF(C147&gt;=3,"",IF(Dati!J185="","",(Dati!J185)/C147*100)))</f>
        <v>#REF!</v>
      </c>
      <c r="J147" s="56" t="e">
        <f>IF(C147&lt;2,"",IF(C147&gt;=3,"",IF(Dati!K185="","",(Dati!K185)/C147*100)))</f>
        <v>#REF!</v>
      </c>
      <c r="K147" s="56" t="e">
        <f>IF(C147&lt;2,"",IF(C147&gt;=3,"",IF(Dati!L185="","",(Dati!L185)/C147*100)))</f>
        <v>#REF!</v>
      </c>
      <c r="L147" s="56" t="e">
        <f>IF(C147&lt;2,"",IF(C147&gt;=3,"",IF(Dati!M185="","",(Dati!M185)/C147*100)))</f>
        <v>#REF!</v>
      </c>
      <c r="M147" s="56" t="e">
        <f>IF(C147&lt;2,"",IF(C147&gt;=3,"",IF(Dati!N185="","",(Dati!N185)/C147*100)))</f>
        <v>#REF!</v>
      </c>
    </row>
    <row r="148" spans="1:13" x14ac:dyDescent="0.25">
      <c r="A148" s="48">
        <f>Dati!A186</f>
        <v>13</v>
      </c>
      <c r="B148" s="48" t="e">
        <f>Dati!B186</f>
        <v>#REF!</v>
      </c>
      <c r="C148" s="54" t="e">
        <f>IF(Dati!C186="","",LOG(Dati!C186))</f>
        <v>#REF!</v>
      </c>
      <c r="D148" s="55" t="e">
        <f>IF(Dati!J186&lt;2,"",IF(Dati!J186&gt;=3,"",Dati!J186))</f>
        <v>#REF!</v>
      </c>
      <c r="E148" s="55" t="e">
        <f>IF(Dati!K186&lt;2,"",IF(Dati!K186&gt;=3,"",Dati!K186))</f>
        <v>#REF!</v>
      </c>
      <c r="F148" s="55" t="e">
        <f>IF(Dati!L186&lt;2,"",IF(Dati!L186&gt;=3,"",Dati!L186))</f>
        <v>#REF!</v>
      </c>
      <c r="G148" s="55" t="e">
        <f>IF(Dati!M186&lt;2,"",IF(Dati!M186&gt;=3,"",Dati!M186))</f>
        <v>#REF!</v>
      </c>
      <c r="H148" s="55" t="e">
        <f>IF(Dati!N186&lt;2,"",IF(Dati!N186&gt;=3,"",Dati!N186))</f>
        <v>#REF!</v>
      </c>
      <c r="I148" s="56" t="e">
        <f>IF(C148&lt;2,"",IF(C148&gt;=3,"",IF(Dati!J186="","",(Dati!J186)/C148*100)))</f>
        <v>#REF!</v>
      </c>
      <c r="J148" s="56" t="e">
        <f>IF(C148&lt;2,"",IF(C148&gt;=3,"",IF(Dati!K186="","",(Dati!K186)/C148*100)))</f>
        <v>#REF!</v>
      </c>
      <c r="K148" s="56" t="e">
        <f>IF(C148&lt;2,"",IF(C148&gt;=3,"",IF(Dati!L186="","",(Dati!L186)/C148*100)))</f>
        <v>#REF!</v>
      </c>
      <c r="L148" s="56" t="e">
        <f>IF(C148&lt;2,"",IF(C148&gt;=3,"",IF(Dati!M186="","",(Dati!M186)/C148*100)))</f>
        <v>#REF!</v>
      </c>
      <c r="M148" s="56" t="e">
        <f>IF(C148&lt;2,"",IF(C148&gt;=3,"",IF(Dati!N186="","",(Dati!N186)/C148*100)))</f>
        <v>#REF!</v>
      </c>
    </row>
    <row r="149" spans="1:13" x14ac:dyDescent="0.25">
      <c r="A149" s="48">
        <f>Dati!A187</f>
        <v>14</v>
      </c>
      <c r="B149" s="48" t="e">
        <f>Dati!B187</f>
        <v>#REF!</v>
      </c>
      <c r="C149" s="54" t="e">
        <f>IF(Dati!C187="","",LOG(Dati!C187))</f>
        <v>#REF!</v>
      </c>
      <c r="D149" s="55" t="e">
        <f>IF(Dati!J187&lt;2,"",IF(Dati!J187&gt;=3,"",Dati!J187))</f>
        <v>#REF!</v>
      </c>
      <c r="E149" s="55" t="e">
        <f>IF(Dati!K187&lt;2,"",IF(Dati!K187&gt;=3,"",Dati!K187))</f>
        <v>#REF!</v>
      </c>
      <c r="F149" s="55" t="e">
        <f>IF(Dati!L187&lt;2,"",IF(Dati!L187&gt;=3,"",Dati!L187))</f>
        <v>#REF!</v>
      </c>
      <c r="G149" s="55" t="e">
        <f>IF(Dati!M187&lt;2,"",IF(Dati!M187&gt;=3,"",Dati!M187))</f>
        <v>#REF!</v>
      </c>
      <c r="H149" s="55" t="e">
        <f>IF(Dati!N187&lt;2,"",IF(Dati!N187&gt;=3,"",Dati!N187))</f>
        <v>#REF!</v>
      </c>
      <c r="I149" s="56" t="e">
        <f>IF(C149&lt;2,"",IF(C149&gt;=3,"",IF(Dati!J187="","",(Dati!J187)/C149*100)))</f>
        <v>#REF!</v>
      </c>
      <c r="J149" s="56" t="e">
        <f>IF(C149&lt;2,"",IF(C149&gt;=3,"",IF(Dati!K187="","",(Dati!K187)/C149*100)))</f>
        <v>#REF!</v>
      </c>
      <c r="K149" s="56" t="e">
        <f>IF(C149&lt;2,"",IF(C149&gt;=3,"",IF(Dati!L187="","",(Dati!L187)/C149*100)))</f>
        <v>#REF!</v>
      </c>
      <c r="L149" s="56" t="e">
        <f>IF(C149&lt;2,"",IF(C149&gt;=3,"",IF(Dati!M187="","",(Dati!M187)/C149*100)))</f>
        <v>#REF!</v>
      </c>
      <c r="M149" s="56" t="e">
        <f>IF(C149&lt;2,"",IF(C149&gt;=3,"",IF(Dati!N187="","",(Dati!N187)/C149*100)))</f>
        <v>#REF!</v>
      </c>
    </row>
    <row r="150" spans="1:13" x14ac:dyDescent="0.25">
      <c r="A150" s="48">
        <f>Dati!A188</f>
        <v>15</v>
      </c>
      <c r="B150" s="48" t="e">
        <f>Dati!B188</f>
        <v>#REF!</v>
      </c>
      <c r="C150" s="54" t="e">
        <f>IF(Dati!C188="","",LOG(Dati!C188))</f>
        <v>#REF!</v>
      </c>
      <c r="D150" s="55" t="e">
        <f>IF(Dati!J188&lt;2,"",IF(Dati!J188&gt;=3,"",Dati!J188))</f>
        <v>#REF!</v>
      </c>
      <c r="E150" s="55" t="e">
        <f>IF(Dati!K188&lt;2,"",IF(Dati!K188&gt;=3,"",Dati!K188))</f>
        <v>#REF!</v>
      </c>
      <c r="F150" s="55" t="e">
        <f>IF(Dati!L188&lt;2,"",IF(Dati!L188&gt;=3,"",Dati!L188))</f>
        <v>#REF!</v>
      </c>
      <c r="G150" s="55" t="e">
        <f>IF(Dati!M188&lt;2,"",IF(Dati!M188&gt;=3,"",Dati!M188))</f>
        <v>#REF!</v>
      </c>
      <c r="H150" s="55" t="e">
        <f>IF(Dati!N188&lt;2,"",IF(Dati!N188&gt;=3,"",Dati!N188))</f>
        <v>#REF!</v>
      </c>
      <c r="I150" s="56" t="e">
        <f>IF(C150&lt;2,"",IF(C150&gt;=3,"",IF(Dati!J188="","",(Dati!J188)/C150*100)))</f>
        <v>#REF!</v>
      </c>
      <c r="J150" s="56" t="e">
        <f>IF(C150&lt;2,"",IF(C150&gt;=3,"",IF(Dati!K188="","",(Dati!K188)/C150*100)))</f>
        <v>#REF!</v>
      </c>
      <c r="K150" s="56" t="e">
        <f>IF(C150&lt;2,"",IF(C150&gt;=3,"",IF(Dati!L188="","",(Dati!L188)/C150*100)))</f>
        <v>#REF!</v>
      </c>
      <c r="L150" s="56" t="e">
        <f>IF(C150&lt;2,"",IF(C150&gt;=3,"",IF(Dati!M188="","",(Dati!M188)/C150*100)))</f>
        <v>#REF!</v>
      </c>
      <c r="M150" s="56" t="e">
        <f>IF(C150&lt;2,"",IF(C150&gt;=3,"",IF(Dati!N188="","",(Dati!N188)/C150*100)))</f>
        <v>#REF!</v>
      </c>
    </row>
    <row r="151" spans="1:13" x14ac:dyDescent="0.25">
      <c r="A151" s="48">
        <f>Dati!A189</f>
        <v>16</v>
      </c>
      <c r="B151" s="48" t="e">
        <f>Dati!B189</f>
        <v>#REF!</v>
      </c>
      <c r="C151" s="54" t="e">
        <f>IF(Dati!C189="","",LOG(Dati!C189))</f>
        <v>#REF!</v>
      </c>
      <c r="D151" s="55" t="e">
        <f>IF(Dati!J189&lt;2,"",IF(Dati!J189&gt;=3,"",Dati!J189))</f>
        <v>#REF!</v>
      </c>
      <c r="E151" s="55" t="e">
        <f>IF(Dati!K189&lt;2,"",IF(Dati!K189&gt;=3,"",Dati!K189))</f>
        <v>#REF!</v>
      </c>
      <c r="F151" s="55" t="e">
        <f>IF(Dati!L189&lt;2,"",IF(Dati!L189&gt;=3,"",Dati!L189))</f>
        <v>#REF!</v>
      </c>
      <c r="G151" s="55" t="e">
        <f>IF(Dati!M189&lt;2,"",IF(Dati!M189&gt;=3,"",Dati!M189))</f>
        <v>#REF!</v>
      </c>
      <c r="H151" s="55" t="e">
        <f>IF(Dati!N189&lt;2,"",IF(Dati!N189&gt;=3,"",Dati!N189))</f>
        <v>#REF!</v>
      </c>
      <c r="I151" s="56" t="e">
        <f>IF(C151&lt;2,"",IF(C151&gt;=3,"",IF(Dati!J189="","",(Dati!J189)/C151*100)))</f>
        <v>#REF!</v>
      </c>
      <c r="J151" s="56" t="e">
        <f>IF(C151&lt;2,"",IF(C151&gt;=3,"",IF(Dati!K189="","",(Dati!K189)/C151*100)))</f>
        <v>#REF!</v>
      </c>
      <c r="K151" s="56" t="e">
        <f>IF(C151&lt;2,"",IF(C151&gt;=3,"",IF(Dati!L189="","",(Dati!L189)/C151*100)))</f>
        <v>#REF!</v>
      </c>
      <c r="L151" s="56" t="e">
        <f>IF(C151&lt;2,"",IF(C151&gt;=3,"",IF(Dati!M189="","",(Dati!M189)/C151*100)))</f>
        <v>#REF!</v>
      </c>
      <c r="M151" s="56" t="e">
        <f>IF(C151&lt;2,"",IF(C151&gt;=3,"",IF(Dati!N189="","",(Dati!N189)/C151*100)))</f>
        <v>#REF!</v>
      </c>
    </row>
    <row r="152" spans="1:13" x14ac:dyDescent="0.25">
      <c r="A152" s="48">
        <f>Dati!A190</f>
        <v>17</v>
      </c>
      <c r="B152" s="48" t="e">
        <f>Dati!B190</f>
        <v>#REF!</v>
      </c>
      <c r="C152" s="54" t="e">
        <f>IF(Dati!C190="","",LOG(Dati!C190))</f>
        <v>#REF!</v>
      </c>
      <c r="D152" s="55" t="e">
        <f>IF(Dati!J190&lt;2,"",IF(Dati!J190&gt;=3,"",Dati!J190))</f>
        <v>#REF!</v>
      </c>
      <c r="E152" s="55" t="e">
        <f>IF(Dati!K190&lt;2,"",IF(Dati!K190&gt;=3,"",Dati!K190))</f>
        <v>#REF!</v>
      </c>
      <c r="F152" s="55" t="e">
        <f>IF(Dati!L190&lt;2,"",IF(Dati!L190&gt;=3,"",Dati!L190))</f>
        <v>#REF!</v>
      </c>
      <c r="G152" s="55" t="e">
        <f>IF(Dati!M190&lt;2,"",IF(Dati!M190&gt;=3,"",Dati!M190))</f>
        <v>#REF!</v>
      </c>
      <c r="H152" s="55" t="e">
        <f>IF(Dati!N190&lt;2,"",IF(Dati!N190&gt;=3,"",Dati!N190))</f>
        <v>#REF!</v>
      </c>
      <c r="I152" s="56" t="e">
        <f>IF(C152&lt;2,"",IF(C152&gt;=3,"",IF(Dati!J190="","",(Dati!J190)/C152*100)))</f>
        <v>#REF!</v>
      </c>
      <c r="J152" s="56" t="e">
        <f>IF(C152&lt;2,"",IF(C152&gt;=3,"",IF(Dati!K190="","",(Dati!K190)/C152*100)))</f>
        <v>#REF!</v>
      </c>
      <c r="K152" s="56" t="e">
        <f>IF(C152&lt;2,"",IF(C152&gt;=3,"",IF(Dati!L190="","",(Dati!L190)/C152*100)))</f>
        <v>#REF!</v>
      </c>
      <c r="L152" s="56" t="e">
        <f>IF(C152&lt;2,"",IF(C152&gt;=3,"",IF(Dati!M190="","",(Dati!M190)/C152*100)))</f>
        <v>#REF!</v>
      </c>
      <c r="M152" s="56" t="e">
        <f>IF(C152&lt;2,"",IF(C152&gt;=3,"",IF(Dati!N190="","",(Dati!N190)/C152*100)))</f>
        <v>#REF!</v>
      </c>
    </row>
    <row r="153" spans="1:13" ht="13.8" thickBot="1" x14ac:dyDescent="0.3">
      <c r="A153" s="48"/>
      <c r="B153" s="48"/>
      <c r="C153" s="67"/>
      <c r="D153" s="66"/>
      <c r="E153" s="66"/>
      <c r="F153" s="66"/>
      <c r="G153" s="66"/>
      <c r="H153" s="66"/>
      <c r="I153" s="52"/>
      <c r="J153" s="52"/>
      <c r="K153" s="52"/>
      <c r="L153" s="52"/>
      <c r="M153" s="52"/>
    </row>
    <row r="154" spans="1:13" ht="13.8" thickTop="1" x14ac:dyDescent="0.25">
      <c r="A154" s="68"/>
      <c r="B154" s="68"/>
      <c r="C154" s="69" t="s">
        <v>14</v>
      </c>
      <c r="D154" s="69"/>
      <c r="E154" s="70" t="str">
        <f>IF(COUNT(D136:H152)&lt;2,"",AVERAGE(D136:H152))</f>
        <v/>
      </c>
      <c r="F154" s="69"/>
      <c r="G154" s="69"/>
      <c r="H154" s="69"/>
      <c r="I154" s="71"/>
      <c r="J154" s="71" t="s">
        <v>7</v>
      </c>
      <c r="K154" s="71"/>
      <c r="L154" s="71"/>
      <c r="M154" s="71"/>
    </row>
    <row r="155" spans="1:13" x14ac:dyDescent="0.25">
      <c r="C155" s="73" t="s">
        <v>6</v>
      </c>
      <c r="E155" s="55" t="str">
        <f>IF(COUNT(D136:H152)&lt;2,"",STDEV(D136:H152))</f>
        <v/>
      </c>
      <c r="J155" s="73" t="s">
        <v>14</v>
      </c>
      <c r="K155" s="73"/>
      <c r="L155" s="55" t="str">
        <f>IF(COUNT(I136:M152)=0,"",AVERAGE(I136:M152))</f>
        <v/>
      </c>
    </row>
    <row r="156" spans="1:13" x14ac:dyDescent="0.25">
      <c r="C156" s="73" t="s">
        <v>23</v>
      </c>
      <c r="E156" s="55" t="str">
        <f>IF(COUNT(D136:H152)=0,"Immettere dati",IF(COUNT(D136:H152)&lt;2,"Immettere più dati",E155*2^0.5*(TINV(0.05,COUNT(D136:H152)-1))))</f>
        <v>Immettere dati</v>
      </c>
      <c r="F156" s="54" t="str">
        <f>IF(COUNT(D136:H152)=0,"",IF(COUNT(D136:H152)&lt;6,"Attenzione, dati insufficienti!",""))</f>
        <v/>
      </c>
      <c r="J156" s="73" t="s">
        <v>52</v>
      </c>
      <c r="K156" s="73"/>
      <c r="L156" s="55" t="str">
        <f>IF(COUNT(I136:M152)&lt;2,"",STDEV(I136:M152)*2)</f>
        <v/>
      </c>
    </row>
    <row r="157" spans="1:13" x14ac:dyDescent="0.25">
      <c r="C157" s="39" t="s">
        <v>9</v>
      </c>
      <c r="E157" s="55" t="str">
        <f>IF(COUNT(D136:H152)&lt;2,"",E156/(2^0.5))</f>
        <v/>
      </c>
      <c r="F157" s="74" t="str">
        <f>IF(COUNT(D136:H152)=0,"",IF(COUNT(D136:H152)&lt;6,"Attenzione, dati insufficienti!",""))</f>
        <v/>
      </c>
      <c r="L157" s="39" t="str">
        <f>IF(COUNT(I136:M152)&lt;2,"",DEVSQ(I136:M152))</f>
        <v/>
      </c>
    </row>
    <row r="158" spans="1:13" ht="13.8" thickBot="1" x14ac:dyDescent="0.3">
      <c r="C158" s="39" t="s">
        <v>10</v>
      </c>
      <c r="E158" s="55" t="str">
        <f>IF(COUNT(D136:H152)&lt;2,"",E156/2)</f>
        <v/>
      </c>
      <c r="F158" s="74" t="str">
        <f>IF(COUNT(D136:H152)=0,"",IF(COUNT(D136:H152)&lt;6,"Attenzione, dati insufficienti!",""))</f>
        <v/>
      </c>
      <c r="L158" s="39" t="str">
        <f>IF(COUNT(I136:M152)&lt;2,"",VAR(I136:M152))</f>
        <v/>
      </c>
    </row>
    <row r="159" spans="1:13" ht="13.8" thickTop="1" x14ac:dyDescent="0.25">
      <c r="A159" s="71"/>
      <c r="B159" s="71"/>
      <c r="C159" s="71"/>
      <c r="D159" s="71"/>
      <c r="E159" s="70"/>
      <c r="F159" s="71"/>
      <c r="G159" s="71"/>
      <c r="H159" s="71"/>
      <c r="I159" s="71"/>
      <c r="J159" s="71"/>
      <c r="K159" s="71"/>
      <c r="L159" s="71"/>
      <c r="M159" s="71"/>
    </row>
    <row r="160" spans="1:13" x14ac:dyDescent="0.25">
      <c r="A160" s="39" t="s">
        <v>20</v>
      </c>
      <c r="D160" s="45"/>
      <c r="E160" s="44"/>
      <c r="F160" s="44"/>
      <c r="G160" s="52"/>
      <c r="H160" s="52"/>
    </row>
    <row r="161" spans="1:13" ht="36" x14ac:dyDescent="0.25">
      <c r="A161" s="48" t="str">
        <f>Dati!A205</f>
        <v>N.</v>
      </c>
      <c r="B161" s="48" t="str">
        <f>Dati!B205</f>
        <v>Anno</v>
      </c>
      <c r="C161" s="48" t="str">
        <f>Dati!C205</f>
        <v>Valore assegnato</v>
      </c>
      <c r="D161" s="48">
        <f>Dati!J205</f>
        <v>1</v>
      </c>
      <c r="E161" s="48">
        <f>Dati!K205</f>
        <v>2</v>
      </c>
      <c r="F161" s="48">
        <f>Dati!L205</f>
        <v>3</v>
      </c>
      <c r="G161" s="48">
        <f>Dati!M205</f>
        <v>4</v>
      </c>
      <c r="H161" s="48">
        <f>Dati!N205</f>
        <v>5</v>
      </c>
      <c r="I161" s="1016" t="s">
        <v>13</v>
      </c>
      <c r="J161" s="1016"/>
      <c r="K161" s="1016"/>
      <c r="L161" s="1016"/>
      <c r="M161" s="1016"/>
    </row>
    <row r="162" spans="1:13" x14ac:dyDescent="0.25">
      <c r="A162" s="48">
        <f>Dati!A206</f>
        <v>1</v>
      </c>
      <c r="B162" s="48" t="e">
        <f>Dati!B206</f>
        <v>#REF!</v>
      </c>
      <c r="C162" s="54" t="e">
        <f>IF(Dati!C206="","",LOG(Dati!C206))</f>
        <v>#REF!</v>
      </c>
      <c r="D162" s="55" t="e">
        <f>IF(Dati!J206&lt;2,"",IF(Dati!J206&gt;=3,"",Dati!J206))</f>
        <v>#REF!</v>
      </c>
      <c r="E162" s="55" t="e">
        <f>IF(Dati!K206&lt;2,"",IF(Dati!K206&gt;=3,"",Dati!K206))</f>
        <v>#REF!</v>
      </c>
      <c r="F162" s="55" t="e">
        <f>IF(Dati!L206&lt;2,"",IF(Dati!L206&gt;=3,"",Dati!L206))</f>
        <v>#REF!</v>
      </c>
      <c r="G162" s="55" t="e">
        <f>IF(Dati!M206&lt;2,"",IF(Dati!M206&gt;=3,"",Dati!M206))</f>
        <v>#REF!</v>
      </c>
      <c r="H162" s="55" t="e">
        <f>IF(Dati!N206&lt;2,"",IF(Dati!N206&gt;=3,"",Dati!N206))</f>
        <v>#REF!</v>
      </c>
      <c r="I162" s="56" t="e">
        <f>IF(C162&lt;2,"",IF(C162&gt;=3,"",IF(Dati!J206="","",(Dati!J206)/C162*100)))</f>
        <v>#REF!</v>
      </c>
      <c r="J162" s="56" t="e">
        <f>IF(C162&lt;2,"",IF(C162&gt;=3,"",IF(Dati!K206="","",(Dati!K206)/C162*100)))</f>
        <v>#REF!</v>
      </c>
      <c r="K162" s="56" t="e">
        <f>IF(C162&lt;2,"",IF(C162&gt;=3,"",IF(Dati!L206="","",(Dati!L206)/C162*100)))</f>
        <v>#REF!</v>
      </c>
      <c r="L162" s="56" t="e">
        <f>IF(C162&lt;2,"",IF(C162&gt;=3,"",IF(Dati!M206="","",(Dati!M206)/C162*100)))</f>
        <v>#REF!</v>
      </c>
      <c r="M162" s="56" t="e">
        <f>IF(C162&lt;2,"",IF(C162&gt;=3,"",IF(Dati!N206="","",(Dati!N206)/C162*100)))</f>
        <v>#REF!</v>
      </c>
    </row>
    <row r="163" spans="1:13" x14ac:dyDescent="0.25">
      <c r="A163" s="48">
        <f>Dati!A207</f>
        <v>2</v>
      </c>
      <c r="B163" s="48" t="e">
        <f>Dati!B207</f>
        <v>#REF!</v>
      </c>
      <c r="C163" s="54" t="e">
        <f>IF(Dati!C207="","",LOG(Dati!C207))</f>
        <v>#REF!</v>
      </c>
      <c r="D163" s="55" t="e">
        <f>IF(Dati!J207&lt;2,"",IF(Dati!J207&gt;=3,"",Dati!J207))</f>
        <v>#REF!</v>
      </c>
      <c r="E163" s="55" t="e">
        <f>IF(Dati!K207&lt;2,"",IF(Dati!K207&gt;=3,"",Dati!K207))</f>
        <v>#REF!</v>
      </c>
      <c r="F163" s="55" t="e">
        <f>IF(Dati!L207&lt;2,"",IF(Dati!L207&gt;=3,"",Dati!L207))</f>
        <v>#REF!</v>
      </c>
      <c r="G163" s="55" t="e">
        <f>IF(Dati!M207&lt;2,"",IF(Dati!M207&gt;=3,"",Dati!M207))</f>
        <v>#REF!</v>
      </c>
      <c r="H163" s="55" t="e">
        <f>IF(Dati!N207&lt;2,"",IF(Dati!N207&gt;=3,"",Dati!N207))</f>
        <v>#REF!</v>
      </c>
      <c r="I163" s="56" t="e">
        <f>IF(C163&lt;2,"",IF(C163&gt;=3,"",IF(Dati!J207="","",(Dati!J207)/C163*100)))</f>
        <v>#REF!</v>
      </c>
      <c r="J163" s="56" t="e">
        <f>IF(C163&lt;2,"",IF(C163&gt;=3,"",IF(Dati!K207="","",(Dati!K207)/C163*100)))</f>
        <v>#REF!</v>
      </c>
      <c r="K163" s="56" t="e">
        <f>IF(C163&lt;2,"",IF(C163&gt;=3,"",IF(Dati!L207="","",(Dati!L207)/C163*100)))</f>
        <v>#REF!</v>
      </c>
      <c r="L163" s="56" t="e">
        <f>IF(C163&lt;2,"",IF(C163&gt;=3,"",IF(Dati!M207="","",(Dati!M207)/C163*100)))</f>
        <v>#REF!</v>
      </c>
      <c r="M163" s="56" t="e">
        <f>IF(C163&lt;2,"",IF(C163&gt;=3,"",IF(Dati!N207="","",(Dati!N207)/C163*100)))</f>
        <v>#REF!</v>
      </c>
    </row>
    <row r="164" spans="1:13" x14ac:dyDescent="0.25">
      <c r="A164" s="48">
        <f>Dati!A208</f>
        <v>3</v>
      </c>
      <c r="B164" s="48" t="e">
        <f>Dati!B208</f>
        <v>#REF!</v>
      </c>
      <c r="C164" s="54" t="e">
        <f>IF(Dati!C208="","",LOG(Dati!C208))</f>
        <v>#REF!</v>
      </c>
      <c r="D164" s="55" t="e">
        <f>IF(Dati!J208&lt;2,"",IF(Dati!J208&gt;=3,"",Dati!J208))</f>
        <v>#REF!</v>
      </c>
      <c r="E164" s="55" t="e">
        <f>IF(Dati!K208&lt;2,"",IF(Dati!K208&gt;=3,"",Dati!K208))</f>
        <v>#REF!</v>
      </c>
      <c r="F164" s="55" t="e">
        <f>IF(Dati!L208&lt;2,"",IF(Dati!L208&gt;=3,"",Dati!L208))</f>
        <v>#REF!</v>
      </c>
      <c r="G164" s="55" t="e">
        <f>IF(Dati!M208&lt;2,"",IF(Dati!M208&gt;=3,"",Dati!M208))</f>
        <v>#REF!</v>
      </c>
      <c r="H164" s="55" t="e">
        <f>IF(Dati!N208&lt;2,"",IF(Dati!N208&gt;=3,"",Dati!N208))</f>
        <v>#REF!</v>
      </c>
      <c r="I164" s="56" t="e">
        <f>IF(C164&lt;2,"",IF(C164&gt;=3,"",IF(Dati!J208="","",(Dati!J208)/C164*100)))</f>
        <v>#REF!</v>
      </c>
      <c r="J164" s="56" t="e">
        <f>IF(C164&lt;2,"",IF(C164&gt;=3,"",IF(Dati!K208="","",(Dati!K208)/C164*100)))</f>
        <v>#REF!</v>
      </c>
      <c r="K164" s="56" t="e">
        <f>IF(C164&lt;2,"",IF(C164&gt;=3,"",IF(Dati!L208="","",(Dati!L208)/C164*100)))</f>
        <v>#REF!</v>
      </c>
      <c r="L164" s="56" t="e">
        <f>IF(C164&lt;2,"",IF(C164&gt;=3,"",IF(Dati!M208="","",(Dati!M208)/C164*100)))</f>
        <v>#REF!</v>
      </c>
      <c r="M164" s="56" t="e">
        <f>IF(C164&lt;2,"",IF(C164&gt;=3,"",IF(Dati!N208="","",(Dati!N208)/C164*100)))</f>
        <v>#REF!</v>
      </c>
    </row>
    <row r="165" spans="1:13" x14ac:dyDescent="0.25">
      <c r="A165" s="48">
        <f>Dati!A209</f>
        <v>4</v>
      </c>
      <c r="B165" s="48" t="e">
        <f>Dati!B209</f>
        <v>#REF!</v>
      </c>
      <c r="C165" s="54" t="e">
        <f>IF(Dati!C209="","",LOG(Dati!C209))</f>
        <v>#REF!</v>
      </c>
      <c r="D165" s="55" t="e">
        <f>IF(Dati!J209&lt;2,"",IF(Dati!J209&gt;=3,"",Dati!J209))</f>
        <v>#REF!</v>
      </c>
      <c r="E165" s="55" t="e">
        <f>IF(Dati!K209&lt;2,"",IF(Dati!K209&gt;=3,"",Dati!K209))</f>
        <v>#REF!</v>
      </c>
      <c r="F165" s="55" t="e">
        <f>IF(Dati!L209&lt;2,"",IF(Dati!L209&gt;=3,"",Dati!L209))</f>
        <v>#REF!</v>
      </c>
      <c r="G165" s="55" t="e">
        <f>IF(Dati!M209&lt;2,"",IF(Dati!M209&gt;=3,"",Dati!M209))</f>
        <v>#REF!</v>
      </c>
      <c r="H165" s="55" t="e">
        <f>IF(Dati!N209&lt;2,"",IF(Dati!N209&gt;=3,"",Dati!N209))</f>
        <v>#REF!</v>
      </c>
      <c r="I165" s="56" t="e">
        <f>IF(C165&lt;2,"",IF(C165&gt;=3,"",IF(Dati!J209="","",(Dati!J209)/C165*100)))</f>
        <v>#REF!</v>
      </c>
      <c r="J165" s="56" t="e">
        <f>IF(C165&lt;2,"",IF(C165&gt;=3,"",IF(Dati!K209="","",(Dati!K209)/C165*100)))</f>
        <v>#REF!</v>
      </c>
      <c r="K165" s="56" t="e">
        <f>IF(C165&lt;2,"",IF(C165&gt;=3,"",IF(Dati!L209="","",(Dati!L209)/C165*100)))</f>
        <v>#REF!</v>
      </c>
      <c r="L165" s="56" t="e">
        <f>IF(C165&lt;2,"",IF(C165&gt;=3,"",IF(Dati!M209="","",(Dati!M209)/C165*100)))</f>
        <v>#REF!</v>
      </c>
      <c r="M165" s="56" t="e">
        <f>IF(C165&lt;2,"",IF(C165&gt;=3,"",IF(Dati!N209="","",(Dati!N209)/C165*100)))</f>
        <v>#REF!</v>
      </c>
    </row>
    <row r="166" spans="1:13" x14ac:dyDescent="0.25">
      <c r="A166" s="48">
        <f>Dati!A210</f>
        <v>5</v>
      </c>
      <c r="B166" s="48" t="e">
        <f>Dati!B210</f>
        <v>#REF!</v>
      </c>
      <c r="C166" s="54" t="e">
        <f>IF(Dati!C210="","",LOG(Dati!C210))</f>
        <v>#REF!</v>
      </c>
      <c r="D166" s="55" t="e">
        <f>IF(Dati!J210&lt;2,"",IF(Dati!J210&gt;=3,"",Dati!J210))</f>
        <v>#REF!</v>
      </c>
      <c r="E166" s="55" t="e">
        <f>IF(Dati!K210&lt;2,"",IF(Dati!K210&gt;=3,"",Dati!K210))</f>
        <v>#REF!</v>
      </c>
      <c r="F166" s="55" t="e">
        <f>IF(Dati!L210&lt;2,"",IF(Dati!L210&gt;=3,"",Dati!L210))</f>
        <v>#REF!</v>
      </c>
      <c r="G166" s="55" t="e">
        <f>IF(Dati!M210&lt;2,"",IF(Dati!M210&gt;=3,"",Dati!M210))</f>
        <v>#REF!</v>
      </c>
      <c r="H166" s="55" t="e">
        <f>IF(Dati!N210&lt;2,"",IF(Dati!N210&gt;=3,"",Dati!N210))</f>
        <v>#REF!</v>
      </c>
      <c r="I166" s="56" t="e">
        <f>IF(C166&lt;2,"",IF(C166&gt;=3,"",IF(Dati!J210="","",(Dati!J210)/C166*100)))</f>
        <v>#REF!</v>
      </c>
      <c r="J166" s="56" t="e">
        <f>IF(C166&lt;2,"",IF(C166&gt;=3,"",IF(Dati!K210="","",(Dati!K210)/C166*100)))</f>
        <v>#REF!</v>
      </c>
      <c r="K166" s="56" t="e">
        <f>IF(C166&lt;2,"",IF(C166&gt;=3,"",IF(Dati!L210="","",(Dati!L210)/C166*100)))</f>
        <v>#REF!</v>
      </c>
      <c r="L166" s="56" t="e">
        <f>IF(C166&lt;2,"",IF(C166&gt;=3,"",IF(Dati!M210="","",(Dati!M210)/C166*100)))</f>
        <v>#REF!</v>
      </c>
      <c r="M166" s="56" t="e">
        <f>IF(C166&lt;2,"",IF(C166&gt;=3,"",IF(Dati!N210="","",(Dati!N210)/C166*100)))</f>
        <v>#REF!</v>
      </c>
    </row>
    <row r="167" spans="1:13" x14ac:dyDescent="0.25">
      <c r="A167" s="48">
        <f>Dati!A211</f>
        <v>6</v>
      </c>
      <c r="B167" s="48" t="e">
        <f>Dati!B211</f>
        <v>#REF!</v>
      </c>
      <c r="C167" s="54" t="e">
        <f>IF(Dati!C211="","",LOG(Dati!C211))</f>
        <v>#REF!</v>
      </c>
      <c r="D167" s="55" t="e">
        <f>IF(Dati!J211&lt;2,"",IF(Dati!J211&gt;=3,"",Dati!J211))</f>
        <v>#REF!</v>
      </c>
      <c r="E167" s="55" t="e">
        <f>IF(Dati!K211&lt;2,"",IF(Dati!K211&gt;=3,"",Dati!K211))</f>
        <v>#REF!</v>
      </c>
      <c r="F167" s="55" t="e">
        <f>IF(Dati!L211&lt;2,"",IF(Dati!L211&gt;=3,"",Dati!L211))</f>
        <v>#REF!</v>
      </c>
      <c r="G167" s="55" t="e">
        <f>IF(Dati!M211&lt;2,"",IF(Dati!M211&gt;=3,"",Dati!M211))</f>
        <v>#REF!</v>
      </c>
      <c r="H167" s="55" t="e">
        <f>IF(Dati!N211&lt;2,"",IF(Dati!N211&gt;=3,"",Dati!N211))</f>
        <v>#REF!</v>
      </c>
      <c r="I167" s="56" t="e">
        <f>IF(C167&lt;2,"",IF(C167&gt;=3,"",IF(Dati!J211="","",(Dati!J211)/C167*100)))</f>
        <v>#REF!</v>
      </c>
      <c r="J167" s="56" t="e">
        <f>IF(C167&lt;2,"",IF(C167&gt;=3,"",IF(Dati!K211="","",(Dati!K211)/C167*100)))</f>
        <v>#REF!</v>
      </c>
      <c r="K167" s="56" t="e">
        <f>IF(C167&lt;2,"",IF(C167&gt;=3,"",IF(Dati!L211="","",(Dati!L211)/C167*100)))</f>
        <v>#REF!</v>
      </c>
      <c r="L167" s="56" t="e">
        <f>IF(C167&lt;2,"",IF(C167&gt;=3,"",IF(Dati!M211="","",(Dati!M211)/C167*100)))</f>
        <v>#REF!</v>
      </c>
      <c r="M167" s="56" t="e">
        <f>IF(C167&lt;2,"",IF(C167&gt;=3,"",IF(Dati!N211="","",(Dati!N211)/C167*100)))</f>
        <v>#REF!</v>
      </c>
    </row>
    <row r="168" spans="1:13" x14ac:dyDescent="0.25">
      <c r="A168" s="48">
        <f>Dati!A212</f>
        <v>7</v>
      </c>
      <c r="B168" s="48" t="e">
        <f>Dati!B212</f>
        <v>#REF!</v>
      </c>
      <c r="C168" s="54" t="e">
        <f>IF(Dati!C212="","",LOG(Dati!C212))</f>
        <v>#REF!</v>
      </c>
      <c r="D168" s="55" t="e">
        <f>IF(Dati!J212&lt;2,"",IF(Dati!J212&gt;=3,"",Dati!J212))</f>
        <v>#REF!</v>
      </c>
      <c r="E168" s="55" t="e">
        <f>IF(Dati!K212&lt;2,"",IF(Dati!K212&gt;=3,"",Dati!K212))</f>
        <v>#REF!</v>
      </c>
      <c r="F168" s="55" t="e">
        <f>IF(Dati!L212&lt;2,"",IF(Dati!L212&gt;=3,"",Dati!L212))</f>
        <v>#REF!</v>
      </c>
      <c r="G168" s="55" t="e">
        <f>IF(Dati!M212&lt;2,"",IF(Dati!M212&gt;=3,"",Dati!M212))</f>
        <v>#REF!</v>
      </c>
      <c r="H168" s="55" t="e">
        <f>IF(Dati!N212&lt;2,"",IF(Dati!N212&gt;=3,"",Dati!N212))</f>
        <v>#REF!</v>
      </c>
      <c r="I168" s="56" t="e">
        <f>IF(C168&lt;2,"",IF(C168&gt;=3,"",IF(Dati!J212="","",(Dati!J212)/C168*100)))</f>
        <v>#REF!</v>
      </c>
      <c r="J168" s="56" t="e">
        <f>IF(C168&lt;2,"",IF(C168&gt;=3,"",IF(Dati!K212="","",(Dati!K212)/C168*100)))</f>
        <v>#REF!</v>
      </c>
      <c r="K168" s="56" t="e">
        <f>IF(C168&lt;2,"",IF(C168&gt;=3,"",IF(Dati!L212="","",(Dati!L212)/C168*100)))</f>
        <v>#REF!</v>
      </c>
      <c r="L168" s="56" t="e">
        <f>IF(C168&lt;2,"",IF(C168&gt;=3,"",IF(Dati!M212="","",(Dati!M212)/C168*100)))</f>
        <v>#REF!</v>
      </c>
      <c r="M168" s="56" t="e">
        <f>IF(C168&lt;2,"",IF(C168&gt;=3,"",IF(Dati!N212="","",(Dati!N212)/C168*100)))</f>
        <v>#REF!</v>
      </c>
    </row>
    <row r="169" spans="1:13" x14ac:dyDescent="0.25">
      <c r="A169" s="48">
        <f>Dati!A213</f>
        <v>8</v>
      </c>
      <c r="B169" s="48" t="e">
        <f>Dati!B213</f>
        <v>#REF!</v>
      </c>
      <c r="C169" s="54" t="e">
        <f>IF(Dati!C213="","",LOG(Dati!C213))</f>
        <v>#REF!</v>
      </c>
      <c r="D169" s="55" t="e">
        <f>IF(Dati!J213&lt;2,"",IF(Dati!J213&gt;=3,"",Dati!J213))</f>
        <v>#REF!</v>
      </c>
      <c r="E169" s="55" t="e">
        <f>IF(Dati!K213&lt;2,"",IF(Dati!K213&gt;=3,"",Dati!K213))</f>
        <v>#REF!</v>
      </c>
      <c r="F169" s="55" t="e">
        <f>IF(Dati!L213&lt;2,"",IF(Dati!L213&gt;=3,"",Dati!L213))</f>
        <v>#REF!</v>
      </c>
      <c r="G169" s="55" t="e">
        <f>IF(Dati!M213&lt;2,"",IF(Dati!M213&gt;=3,"",Dati!M213))</f>
        <v>#REF!</v>
      </c>
      <c r="H169" s="55" t="e">
        <f>IF(Dati!N213&lt;2,"",IF(Dati!N213&gt;=3,"",Dati!N213))</f>
        <v>#REF!</v>
      </c>
      <c r="I169" s="56" t="e">
        <f>IF(C169&lt;2,"",IF(C169&gt;=3,"",IF(Dati!J213="","",(Dati!J213)/C169*100)))</f>
        <v>#REF!</v>
      </c>
      <c r="J169" s="56" t="e">
        <f>IF(C169&lt;2,"",IF(C169&gt;=3,"",IF(Dati!K213="","",(Dati!K213)/C169*100)))</f>
        <v>#REF!</v>
      </c>
      <c r="K169" s="56" t="e">
        <f>IF(C169&lt;2,"",IF(C169&gt;=3,"",IF(Dati!L213="","",(Dati!L213)/C169*100)))</f>
        <v>#REF!</v>
      </c>
      <c r="L169" s="56" t="e">
        <f>IF(C169&lt;2,"",IF(C169&gt;=3,"",IF(Dati!M213="","",(Dati!M213)/C169*100)))</f>
        <v>#REF!</v>
      </c>
      <c r="M169" s="56" t="e">
        <f>IF(C169&lt;2,"",IF(C169&gt;=3,"",IF(Dati!N213="","",(Dati!N213)/C169*100)))</f>
        <v>#REF!</v>
      </c>
    </row>
    <row r="170" spans="1:13" x14ac:dyDescent="0.25">
      <c r="A170" s="48">
        <f>Dati!A214</f>
        <v>9</v>
      </c>
      <c r="B170" s="48" t="e">
        <f>Dati!B214</f>
        <v>#REF!</v>
      </c>
      <c r="C170" s="54" t="e">
        <f>IF(Dati!C214="","",LOG(Dati!C214))</f>
        <v>#REF!</v>
      </c>
      <c r="D170" s="55" t="e">
        <f>IF(Dati!J214&lt;2,"",IF(Dati!J214&gt;=3,"",Dati!J214))</f>
        <v>#REF!</v>
      </c>
      <c r="E170" s="55" t="e">
        <f>IF(Dati!K214&lt;2,"",IF(Dati!K214&gt;=3,"",Dati!K214))</f>
        <v>#REF!</v>
      </c>
      <c r="F170" s="55" t="e">
        <f>IF(Dati!L214&lt;2,"",IF(Dati!L214&gt;=3,"",Dati!L214))</f>
        <v>#REF!</v>
      </c>
      <c r="G170" s="55" t="e">
        <f>IF(Dati!M214&lt;2,"",IF(Dati!M214&gt;=3,"",Dati!M214))</f>
        <v>#REF!</v>
      </c>
      <c r="H170" s="55" t="e">
        <f>IF(Dati!N214&lt;2,"",IF(Dati!N214&gt;=3,"",Dati!N214))</f>
        <v>#REF!</v>
      </c>
      <c r="I170" s="56" t="e">
        <f>IF(C170&lt;2,"",IF(C170&gt;=3,"",IF(Dati!J214="","",(Dati!J214)/C170*100)))</f>
        <v>#REF!</v>
      </c>
      <c r="J170" s="56" t="e">
        <f>IF(C170&lt;2,"",IF(C170&gt;=3,"",IF(Dati!K214="","",(Dati!K214)/C170*100)))</f>
        <v>#REF!</v>
      </c>
      <c r="K170" s="56" t="e">
        <f>IF(C170&lt;2,"",IF(C170&gt;=3,"",IF(Dati!L214="","",(Dati!L214)/C170*100)))</f>
        <v>#REF!</v>
      </c>
      <c r="L170" s="56" t="e">
        <f>IF(C170&lt;2,"",IF(C170&gt;=3,"",IF(Dati!M214="","",(Dati!M214)/C170*100)))</f>
        <v>#REF!</v>
      </c>
      <c r="M170" s="56" t="e">
        <f>IF(C170&lt;2,"",IF(C170&gt;=3,"",IF(Dati!N214="","",(Dati!N214)/C170*100)))</f>
        <v>#REF!</v>
      </c>
    </row>
    <row r="171" spans="1:13" x14ac:dyDescent="0.25">
      <c r="A171" s="48">
        <f>Dati!A215</f>
        <v>10</v>
      </c>
      <c r="B171" s="48" t="e">
        <f>Dati!B215</f>
        <v>#REF!</v>
      </c>
      <c r="C171" s="54" t="e">
        <f>IF(Dati!C215="","",LOG(Dati!C215))</f>
        <v>#REF!</v>
      </c>
      <c r="D171" s="55" t="e">
        <f>IF(Dati!J215&lt;2,"",IF(Dati!J215&gt;=3,"",Dati!J215))</f>
        <v>#REF!</v>
      </c>
      <c r="E171" s="55" t="e">
        <f>IF(Dati!K215&lt;2,"",IF(Dati!K215&gt;=3,"",Dati!K215))</f>
        <v>#REF!</v>
      </c>
      <c r="F171" s="55" t="e">
        <f>IF(Dati!L215&lt;2,"",IF(Dati!L215&gt;=3,"",Dati!L215))</f>
        <v>#REF!</v>
      </c>
      <c r="G171" s="55" t="e">
        <f>IF(Dati!M215&lt;2,"",IF(Dati!M215&gt;=3,"",Dati!M215))</f>
        <v>#REF!</v>
      </c>
      <c r="H171" s="55" t="e">
        <f>IF(Dati!N215&lt;2,"",IF(Dati!N215&gt;=3,"",Dati!N215))</f>
        <v>#REF!</v>
      </c>
      <c r="I171" s="56" t="e">
        <f>IF(C171&lt;2,"",IF(C171&gt;=3,"",IF(Dati!J215="","",(Dati!J215)/C171*100)))</f>
        <v>#REF!</v>
      </c>
      <c r="J171" s="56" t="e">
        <f>IF(C171&lt;2,"",IF(C171&gt;=3,"",IF(Dati!K215="","",(Dati!K215)/C171*100)))</f>
        <v>#REF!</v>
      </c>
      <c r="K171" s="56" t="e">
        <f>IF(C171&lt;2,"",IF(C171&gt;=3,"",IF(Dati!L215="","",(Dati!L215)/C171*100)))</f>
        <v>#REF!</v>
      </c>
      <c r="L171" s="56" t="e">
        <f>IF(C171&lt;2,"",IF(C171&gt;=3,"",IF(Dati!M215="","",(Dati!M215)/C171*100)))</f>
        <v>#REF!</v>
      </c>
      <c r="M171" s="56" t="e">
        <f>IF(C171&lt;2,"",IF(C171&gt;=3,"",IF(Dati!N215="","",(Dati!N215)/C171*100)))</f>
        <v>#REF!</v>
      </c>
    </row>
    <row r="172" spans="1:13" x14ac:dyDescent="0.25">
      <c r="A172" s="48">
        <f>Dati!A216</f>
        <v>11</v>
      </c>
      <c r="B172" s="48" t="e">
        <f>Dati!B216</f>
        <v>#REF!</v>
      </c>
      <c r="C172" s="54" t="e">
        <f>IF(Dati!C216="","",LOG(Dati!C216))</f>
        <v>#REF!</v>
      </c>
      <c r="D172" s="55" t="e">
        <f>IF(Dati!J216&lt;2,"",IF(Dati!J216&gt;=3,"",Dati!J216))</f>
        <v>#REF!</v>
      </c>
      <c r="E172" s="55" t="e">
        <f>IF(Dati!K216&lt;2,"",IF(Dati!K216&gt;=3,"",Dati!K216))</f>
        <v>#REF!</v>
      </c>
      <c r="F172" s="55" t="e">
        <f>IF(Dati!L216&lt;2,"",IF(Dati!L216&gt;=3,"",Dati!L216))</f>
        <v>#REF!</v>
      </c>
      <c r="G172" s="55" t="e">
        <f>IF(Dati!M216&lt;2,"",IF(Dati!M216&gt;=3,"",Dati!M216))</f>
        <v>#REF!</v>
      </c>
      <c r="H172" s="55" t="e">
        <f>IF(Dati!N216&lt;2,"",IF(Dati!N216&gt;=3,"",Dati!N216))</f>
        <v>#REF!</v>
      </c>
      <c r="I172" s="56" t="e">
        <f>IF(C172&lt;2,"",IF(C172&gt;=3,"",IF(Dati!J216="","",(Dati!J216)/C172*100)))</f>
        <v>#REF!</v>
      </c>
      <c r="J172" s="56" t="e">
        <f>IF(C172&lt;2,"",IF(C172&gt;=3,"",IF(Dati!K216="","",(Dati!K216)/C172*100)))</f>
        <v>#REF!</v>
      </c>
      <c r="K172" s="56" t="e">
        <f>IF(C172&lt;2,"",IF(C172&gt;=3,"",IF(Dati!L216="","",(Dati!L216)/C172*100)))</f>
        <v>#REF!</v>
      </c>
      <c r="L172" s="56" t="e">
        <f>IF(C172&lt;2,"",IF(C172&gt;=3,"",IF(Dati!M216="","",(Dati!M216)/C172*100)))</f>
        <v>#REF!</v>
      </c>
      <c r="M172" s="56" t="e">
        <f>IF(C172&lt;2,"",IF(C172&gt;=3,"",IF(Dati!N216="","",(Dati!N216)/C172*100)))</f>
        <v>#REF!</v>
      </c>
    </row>
    <row r="173" spans="1:13" x14ac:dyDescent="0.25">
      <c r="A173" s="48">
        <f>Dati!A217</f>
        <v>12</v>
      </c>
      <c r="B173" s="48" t="e">
        <f>Dati!B217</f>
        <v>#REF!</v>
      </c>
      <c r="C173" s="54" t="e">
        <f>IF(Dati!C217="","",LOG(Dati!C217))</f>
        <v>#REF!</v>
      </c>
      <c r="D173" s="55" t="e">
        <f>IF(Dati!J217&lt;2,"",IF(Dati!J217&gt;=3,"",Dati!J217))</f>
        <v>#REF!</v>
      </c>
      <c r="E173" s="55" t="e">
        <f>IF(Dati!K217&lt;2,"",IF(Dati!K217&gt;=3,"",Dati!K217))</f>
        <v>#REF!</v>
      </c>
      <c r="F173" s="55" t="e">
        <f>IF(Dati!L217&lt;2,"",IF(Dati!L217&gt;=3,"",Dati!L217))</f>
        <v>#REF!</v>
      </c>
      <c r="G173" s="55" t="e">
        <f>IF(Dati!M217&lt;2,"",IF(Dati!M217&gt;=3,"",Dati!M217))</f>
        <v>#REF!</v>
      </c>
      <c r="H173" s="55" t="e">
        <f>IF(Dati!N217&lt;2,"",IF(Dati!N217&gt;=3,"",Dati!N217))</f>
        <v>#REF!</v>
      </c>
      <c r="I173" s="56" t="e">
        <f>IF(C173&lt;2,"",IF(C173&gt;=3,"",IF(Dati!J217="","",(Dati!J217)/C173*100)))</f>
        <v>#REF!</v>
      </c>
      <c r="J173" s="56" t="e">
        <f>IF(C173&lt;2,"",IF(C173&gt;=3,"",IF(Dati!K217="","",(Dati!K217)/C173*100)))</f>
        <v>#REF!</v>
      </c>
      <c r="K173" s="56" t="e">
        <f>IF(C173&lt;2,"",IF(C173&gt;=3,"",IF(Dati!L217="","",(Dati!L217)/C173*100)))</f>
        <v>#REF!</v>
      </c>
      <c r="L173" s="56" t="e">
        <f>IF(C173&lt;2,"",IF(C173&gt;=3,"",IF(Dati!M217="","",(Dati!M217)/C173*100)))</f>
        <v>#REF!</v>
      </c>
      <c r="M173" s="56" t="e">
        <f>IF(C173&lt;2,"",IF(C173&gt;=3,"",IF(Dati!N217="","",(Dati!N217)/C173*100)))</f>
        <v>#REF!</v>
      </c>
    </row>
    <row r="174" spans="1:13" x14ac:dyDescent="0.25">
      <c r="A174" s="48">
        <f>Dati!A218</f>
        <v>13</v>
      </c>
      <c r="B174" s="48" t="e">
        <f>Dati!B218</f>
        <v>#REF!</v>
      </c>
      <c r="C174" s="54" t="e">
        <f>IF(Dati!C218="","",LOG(Dati!C218))</f>
        <v>#REF!</v>
      </c>
      <c r="D174" s="55" t="e">
        <f>IF(Dati!J218&lt;2,"",IF(Dati!J218&gt;=3,"",Dati!J218))</f>
        <v>#REF!</v>
      </c>
      <c r="E174" s="55" t="e">
        <f>IF(Dati!K218&lt;2,"",IF(Dati!K218&gt;=3,"",Dati!K218))</f>
        <v>#REF!</v>
      </c>
      <c r="F174" s="55" t="e">
        <f>IF(Dati!L218&lt;2,"",IF(Dati!L218&gt;=3,"",Dati!L218))</f>
        <v>#REF!</v>
      </c>
      <c r="G174" s="55" t="e">
        <f>IF(Dati!M218&lt;2,"",IF(Dati!M218&gt;=3,"",Dati!M218))</f>
        <v>#REF!</v>
      </c>
      <c r="H174" s="55" t="e">
        <f>IF(Dati!N218&lt;2,"",IF(Dati!N218&gt;=3,"",Dati!N218))</f>
        <v>#REF!</v>
      </c>
      <c r="I174" s="56" t="e">
        <f>IF(C174&lt;2,"",IF(C174&gt;=3,"",IF(Dati!J218="","",(Dati!J218)/C174*100)))</f>
        <v>#REF!</v>
      </c>
      <c r="J174" s="56" t="e">
        <f>IF(C174&lt;2,"",IF(C174&gt;=3,"",IF(Dati!K218="","",(Dati!K218)/C174*100)))</f>
        <v>#REF!</v>
      </c>
      <c r="K174" s="56" t="e">
        <f>IF(C174&lt;2,"",IF(C174&gt;=3,"",IF(Dati!L218="","",(Dati!L218)/C174*100)))</f>
        <v>#REF!</v>
      </c>
      <c r="L174" s="56" t="e">
        <f>IF(C174&lt;2,"",IF(C174&gt;=3,"",IF(Dati!M218="","",(Dati!M218)/C174*100)))</f>
        <v>#REF!</v>
      </c>
      <c r="M174" s="56" t="e">
        <f>IF(C174&lt;2,"",IF(C174&gt;=3,"",IF(Dati!N218="","",(Dati!N218)/C174*100)))</f>
        <v>#REF!</v>
      </c>
    </row>
    <row r="175" spans="1:13" x14ac:dyDescent="0.25">
      <c r="A175" s="48">
        <f>Dati!A219</f>
        <v>14</v>
      </c>
      <c r="B175" s="48" t="e">
        <f>Dati!B219</f>
        <v>#REF!</v>
      </c>
      <c r="C175" s="54" t="e">
        <f>IF(Dati!C219="","",LOG(Dati!C219))</f>
        <v>#REF!</v>
      </c>
      <c r="D175" s="55" t="e">
        <f>IF(Dati!J219&lt;2,"",IF(Dati!J219&gt;=3,"",Dati!J219))</f>
        <v>#REF!</v>
      </c>
      <c r="E175" s="55" t="e">
        <f>IF(Dati!K219&lt;2,"",IF(Dati!K219&gt;=3,"",Dati!K219))</f>
        <v>#REF!</v>
      </c>
      <c r="F175" s="55" t="e">
        <f>IF(Dati!L219&lt;2,"",IF(Dati!L219&gt;=3,"",Dati!L219))</f>
        <v>#REF!</v>
      </c>
      <c r="G175" s="55" t="e">
        <f>IF(Dati!M219&lt;2,"",IF(Dati!M219&gt;=3,"",Dati!M219))</f>
        <v>#REF!</v>
      </c>
      <c r="H175" s="55" t="e">
        <f>IF(Dati!N219&lt;2,"",IF(Dati!N219&gt;=3,"",Dati!N219))</f>
        <v>#REF!</v>
      </c>
      <c r="I175" s="56" t="e">
        <f>IF(C175&lt;2,"",IF(C175&gt;=3,"",IF(Dati!J219="","",(Dati!J219)/C175*100)))</f>
        <v>#REF!</v>
      </c>
      <c r="J175" s="56" t="e">
        <f>IF(C175&lt;2,"",IF(C175&gt;=3,"",IF(Dati!K219="","",(Dati!K219)/C175*100)))</f>
        <v>#REF!</v>
      </c>
      <c r="K175" s="56" t="e">
        <f>IF(C175&lt;2,"",IF(C175&gt;=3,"",IF(Dati!L219="","",(Dati!L219)/C175*100)))</f>
        <v>#REF!</v>
      </c>
      <c r="L175" s="56" t="e">
        <f>IF(C175&lt;2,"",IF(C175&gt;=3,"",IF(Dati!M219="","",(Dati!M219)/C175*100)))</f>
        <v>#REF!</v>
      </c>
      <c r="M175" s="56" t="e">
        <f>IF(C175&lt;2,"",IF(C175&gt;=3,"",IF(Dati!N219="","",(Dati!N219)/C175*100)))</f>
        <v>#REF!</v>
      </c>
    </row>
    <row r="176" spans="1:13" x14ac:dyDescent="0.25">
      <c r="A176" s="48">
        <f>Dati!A220</f>
        <v>15</v>
      </c>
      <c r="B176" s="48" t="e">
        <f>Dati!B220</f>
        <v>#REF!</v>
      </c>
      <c r="C176" s="54" t="e">
        <f>IF(Dati!C220="","",LOG(Dati!C220))</f>
        <v>#REF!</v>
      </c>
      <c r="D176" s="55" t="e">
        <f>IF(Dati!J220&lt;2,"",IF(Dati!J220&gt;=3,"",Dati!J220))</f>
        <v>#REF!</v>
      </c>
      <c r="E176" s="55" t="e">
        <f>IF(Dati!K220&lt;2,"",IF(Dati!K220&gt;=3,"",Dati!K220))</f>
        <v>#REF!</v>
      </c>
      <c r="F176" s="55" t="e">
        <f>IF(Dati!L220&lt;2,"",IF(Dati!L220&gt;=3,"",Dati!L220))</f>
        <v>#REF!</v>
      </c>
      <c r="G176" s="55" t="e">
        <f>IF(Dati!M220&lt;2,"",IF(Dati!M220&gt;=3,"",Dati!M220))</f>
        <v>#REF!</v>
      </c>
      <c r="H176" s="55" t="e">
        <f>IF(Dati!N220&lt;2,"",IF(Dati!N220&gt;=3,"",Dati!N220))</f>
        <v>#REF!</v>
      </c>
      <c r="I176" s="56" t="e">
        <f>IF(C176&lt;2,"",IF(C176&gt;=3,"",IF(Dati!J220="","",(Dati!J220)/C176*100)))</f>
        <v>#REF!</v>
      </c>
      <c r="J176" s="56" t="e">
        <f>IF(C176&lt;2,"",IF(C176&gt;=3,"",IF(Dati!K220="","",(Dati!K220)/C176*100)))</f>
        <v>#REF!</v>
      </c>
      <c r="K176" s="56" t="e">
        <f>IF(C176&lt;2,"",IF(C176&gt;=3,"",IF(Dati!L220="","",(Dati!L220)/C176*100)))</f>
        <v>#REF!</v>
      </c>
      <c r="L176" s="56" t="e">
        <f>IF(C176&lt;2,"",IF(C176&gt;=3,"",IF(Dati!M220="","",(Dati!M220)/C176*100)))</f>
        <v>#REF!</v>
      </c>
      <c r="M176" s="56" t="e">
        <f>IF(C176&lt;2,"",IF(C176&gt;=3,"",IF(Dati!N220="","",(Dati!N220)/C176*100)))</f>
        <v>#REF!</v>
      </c>
    </row>
    <row r="177" spans="1:13" x14ac:dyDescent="0.25">
      <c r="A177" s="48">
        <f>Dati!A221</f>
        <v>16</v>
      </c>
      <c r="B177" s="48" t="e">
        <f>Dati!B221</f>
        <v>#REF!</v>
      </c>
      <c r="C177" s="54" t="e">
        <f>IF(Dati!C221="","",LOG(Dati!C221))</f>
        <v>#REF!</v>
      </c>
      <c r="D177" s="55" t="e">
        <f>IF(Dati!J221&lt;2,"",IF(Dati!J221&gt;=3,"",Dati!J221))</f>
        <v>#REF!</v>
      </c>
      <c r="E177" s="55" t="e">
        <f>IF(Dati!K221&lt;2,"",IF(Dati!K221&gt;=3,"",Dati!K221))</f>
        <v>#REF!</v>
      </c>
      <c r="F177" s="55" t="e">
        <f>IF(Dati!L221&lt;2,"",IF(Dati!L221&gt;=3,"",Dati!L221))</f>
        <v>#REF!</v>
      </c>
      <c r="G177" s="55" t="e">
        <f>IF(Dati!M221&lt;2,"",IF(Dati!M221&gt;=3,"",Dati!M221))</f>
        <v>#REF!</v>
      </c>
      <c r="H177" s="55" t="e">
        <f>IF(Dati!N221&lt;2,"",IF(Dati!N221&gt;=3,"",Dati!N221))</f>
        <v>#REF!</v>
      </c>
      <c r="I177" s="56" t="e">
        <f>IF(C177&lt;2,"",IF(C177&gt;=3,"",IF(Dati!J221="","",(Dati!J221)/C177*100)))</f>
        <v>#REF!</v>
      </c>
      <c r="J177" s="56" t="e">
        <f>IF(C177&lt;2,"",IF(C177&gt;=3,"",IF(Dati!K221="","",(Dati!K221)/C177*100)))</f>
        <v>#REF!</v>
      </c>
      <c r="K177" s="56" t="e">
        <f>IF(C177&lt;2,"",IF(C177&gt;=3,"",IF(Dati!L221="","",(Dati!L221)/C177*100)))</f>
        <v>#REF!</v>
      </c>
      <c r="L177" s="56" t="e">
        <f>IF(C177&lt;2,"",IF(C177&gt;=3,"",IF(Dati!M221="","",(Dati!M221)/C177*100)))</f>
        <v>#REF!</v>
      </c>
      <c r="M177" s="56" t="e">
        <f>IF(C177&lt;2,"",IF(C177&gt;=3,"",IF(Dati!N221="","",(Dati!N221)/C177*100)))</f>
        <v>#REF!</v>
      </c>
    </row>
    <row r="178" spans="1:13" x14ac:dyDescent="0.25">
      <c r="A178" s="48">
        <f>Dati!A222</f>
        <v>17</v>
      </c>
      <c r="B178" s="48" t="e">
        <f>Dati!B222</f>
        <v>#REF!</v>
      </c>
      <c r="C178" s="54" t="e">
        <f>IF(Dati!C222="","",LOG(Dati!C222))</f>
        <v>#REF!</v>
      </c>
      <c r="D178" s="55" t="e">
        <f>IF(Dati!J222&lt;2,"",IF(Dati!J222&gt;=3,"",Dati!J222))</f>
        <v>#REF!</v>
      </c>
      <c r="E178" s="55" t="e">
        <f>IF(Dati!K222&lt;2,"",IF(Dati!K222&gt;=3,"",Dati!K222))</f>
        <v>#REF!</v>
      </c>
      <c r="F178" s="55" t="e">
        <f>IF(Dati!L222&lt;2,"",IF(Dati!L222&gt;=3,"",Dati!L222))</f>
        <v>#REF!</v>
      </c>
      <c r="G178" s="55" t="e">
        <f>IF(Dati!M222&lt;2,"",IF(Dati!M222&gt;=3,"",Dati!M222))</f>
        <v>#REF!</v>
      </c>
      <c r="H178" s="55" t="e">
        <f>IF(Dati!N222&lt;2,"",IF(Dati!N222&gt;=3,"",Dati!N222))</f>
        <v>#REF!</v>
      </c>
      <c r="I178" s="56" t="e">
        <f>IF(C178&lt;2,"",IF(C178&gt;=3,"",IF(Dati!J222="","",(Dati!J222)/C178*100)))</f>
        <v>#REF!</v>
      </c>
      <c r="J178" s="56" t="e">
        <f>IF(C178&lt;2,"",IF(C178&gt;=3,"",IF(Dati!K222="","",(Dati!K222)/C178*100)))</f>
        <v>#REF!</v>
      </c>
      <c r="K178" s="56" t="e">
        <f>IF(C178&lt;2,"",IF(C178&gt;=3,"",IF(Dati!L222="","",(Dati!L222)/C178*100)))</f>
        <v>#REF!</v>
      </c>
      <c r="L178" s="56" t="e">
        <f>IF(C178&lt;2,"",IF(C178&gt;=3,"",IF(Dati!M222="","",(Dati!M222)/C178*100)))</f>
        <v>#REF!</v>
      </c>
      <c r="M178" s="56" t="e">
        <f>IF(C178&lt;2,"",IF(C178&gt;=3,"",IF(Dati!N222="","",(Dati!N222)/C178*100)))</f>
        <v>#REF!</v>
      </c>
    </row>
    <row r="179" spans="1:13" ht="13.8" thickBot="1" x14ac:dyDescent="0.3">
      <c r="A179" s="48"/>
      <c r="B179" s="48"/>
      <c r="C179" s="67"/>
      <c r="D179" s="66"/>
      <c r="E179" s="66"/>
      <c r="F179" s="66"/>
      <c r="G179" s="66"/>
      <c r="H179" s="66"/>
      <c r="I179" s="52"/>
      <c r="J179" s="52"/>
      <c r="K179" s="52"/>
      <c r="L179" s="52"/>
      <c r="M179" s="52"/>
    </row>
    <row r="180" spans="1:13" ht="13.8" thickTop="1" x14ac:dyDescent="0.25">
      <c r="A180" s="68"/>
      <c r="B180" s="68"/>
      <c r="C180" s="69" t="s">
        <v>14</v>
      </c>
      <c r="D180" s="69"/>
      <c r="E180" s="70" t="str">
        <f>IF(COUNT(D162:H178)&lt;2,"",AVERAGE(D162:H178))</f>
        <v/>
      </c>
      <c r="F180" s="69"/>
      <c r="G180" s="69"/>
      <c r="H180" s="69"/>
      <c r="I180" s="71"/>
      <c r="J180" s="71" t="s">
        <v>7</v>
      </c>
      <c r="K180" s="71"/>
      <c r="L180" s="71"/>
      <c r="M180" s="71"/>
    </row>
    <row r="181" spans="1:13" x14ac:dyDescent="0.25">
      <c r="C181" s="73" t="s">
        <v>6</v>
      </c>
      <c r="E181" s="55" t="str">
        <f>IF(COUNT(D162:H178)&lt;2,"",STDEV(D162:H178))</f>
        <v/>
      </c>
      <c r="J181" s="73" t="s">
        <v>14</v>
      </c>
      <c r="K181" s="73"/>
      <c r="L181" s="55" t="str">
        <f>IF(COUNT(I162:M178)=0,"",AVERAGE(I162:M178))</f>
        <v/>
      </c>
    </row>
    <row r="182" spans="1:13" x14ac:dyDescent="0.25">
      <c r="C182" s="73" t="s">
        <v>23</v>
      </c>
      <c r="E182" s="55" t="str">
        <f>IF(COUNT(D162:H178)=0,"Immettere dati",IF(COUNT(D162:H178)&lt;2,"Immettere più dati",E181*2^0.5*(TINV(0.05,COUNT(D162:H178)-1))))</f>
        <v>Immettere dati</v>
      </c>
      <c r="F182" s="54" t="str">
        <f>IF(COUNT(D162:H178)=0,"",IF(COUNT(D162:H178)&lt;6,"Attenzione, dati insufficienti!",""))</f>
        <v/>
      </c>
      <c r="J182" s="73" t="s">
        <v>52</v>
      </c>
      <c r="K182" s="73"/>
      <c r="L182" s="55" t="str">
        <f>IF(COUNT(I162:M178)&lt;2,"",STDEV(I162:M178)*2)</f>
        <v/>
      </c>
    </row>
    <row r="183" spans="1:13" x14ac:dyDescent="0.25">
      <c r="C183" s="39" t="s">
        <v>9</v>
      </c>
      <c r="E183" s="55" t="str">
        <f>IF(COUNT(D162:H178)&lt;2,"",E182/(2^0.5))</f>
        <v/>
      </c>
      <c r="F183" s="74" t="str">
        <f>IF(COUNT(D162:H178)=0,"",IF(COUNT(D162:H178)&lt;6,"Attenzione, dati insufficienti!",""))</f>
        <v/>
      </c>
      <c r="L183" s="39" t="str">
        <f>IF(COUNT(I162:M178)&lt;2,"",DEVSQ(I162:M178))</f>
        <v/>
      </c>
    </row>
    <row r="184" spans="1:13" ht="13.8" thickBot="1" x14ac:dyDescent="0.3">
      <c r="C184" s="39" t="s">
        <v>10</v>
      </c>
      <c r="E184" s="55" t="str">
        <f>IF(COUNT(D162:H178)&lt;2,"",E182/2)</f>
        <v/>
      </c>
      <c r="F184" s="74" t="str">
        <f>IF(COUNT(D162:H178)=0,"",IF(COUNT(D162:H178)&lt;6,"Attenzione, dati insufficienti!",""))</f>
        <v/>
      </c>
      <c r="L184" s="39" t="str">
        <f>IF(COUNT(I162:M178)&lt;2,"",VAR(I162:M178))</f>
        <v/>
      </c>
    </row>
    <row r="185" spans="1:13" ht="13.8" thickTop="1" x14ac:dyDescent="0.25">
      <c r="A185" s="71"/>
      <c r="B185" s="71"/>
      <c r="C185" s="71"/>
      <c r="D185" s="71"/>
      <c r="E185" s="70"/>
      <c r="F185" s="71"/>
      <c r="G185" s="71"/>
      <c r="H185" s="71"/>
      <c r="I185" s="71"/>
      <c r="J185" s="71"/>
      <c r="K185" s="71"/>
      <c r="L185" s="71"/>
      <c r="M185" s="71"/>
    </row>
    <row r="186" spans="1:13" x14ac:dyDescent="0.25">
      <c r="A186" s="39" t="s">
        <v>19</v>
      </c>
      <c r="D186" s="45"/>
      <c r="E186" s="44"/>
      <c r="F186" s="44"/>
      <c r="G186" s="52"/>
      <c r="H186" s="52"/>
    </row>
    <row r="187" spans="1:13" ht="36" x14ac:dyDescent="0.25">
      <c r="A187" s="48" t="str">
        <f>Dati!A237</f>
        <v>N.</v>
      </c>
      <c r="B187" s="48" t="str">
        <f>Dati!B237</f>
        <v>Anno</v>
      </c>
      <c r="C187" s="48" t="str">
        <f>Dati!C237</f>
        <v>Valore assegnato</v>
      </c>
      <c r="D187" s="48">
        <f>Dati!J237</f>
        <v>1</v>
      </c>
      <c r="E187" s="48">
        <f>Dati!K237</f>
        <v>2</v>
      </c>
      <c r="F187" s="48">
        <f>Dati!L237</f>
        <v>3</v>
      </c>
      <c r="G187" s="48">
        <f>Dati!M237</f>
        <v>4</v>
      </c>
      <c r="H187" s="48">
        <f>Dati!N237</f>
        <v>5</v>
      </c>
      <c r="I187" s="1016" t="s">
        <v>13</v>
      </c>
      <c r="J187" s="1016"/>
      <c r="K187" s="1016"/>
      <c r="L187" s="1016"/>
      <c r="M187" s="1016"/>
    </row>
    <row r="188" spans="1:13" x14ac:dyDescent="0.25">
      <c r="A188" s="48">
        <f>Dati!A238</f>
        <v>1</v>
      </c>
      <c r="B188" s="48" t="e">
        <f>Dati!B238</f>
        <v>#REF!</v>
      </c>
      <c r="C188" s="54" t="e">
        <f>IF(Dati!C238="","",LOG(Dati!C238))</f>
        <v>#REF!</v>
      </c>
      <c r="D188" s="55" t="e">
        <f>IF(Dati!J238&lt;2,"",IF(Dati!J238&gt;=3,"",Dati!J238))</f>
        <v>#REF!</v>
      </c>
      <c r="E188" s="55" t="e">
        <f>IF(Dati!K238&lt;2,"",IF(Dati!K238&gt;=3,"",Dati!K238))</f>
        <v>#REF!</v>
      </c>
      <c r="F188" s="55" t="e">
        <f>IF(Dati!L238&lt;2,"",IF(Dati!L238&gt;=3,"",Dati!L238))</f>
        <v>#REF!</v>
      </c>
      <c r="G188" s="55" t="e">
        <f>IF(Dati!M238&lt;2,"",IF(Dati!M238&gt;=3,"",Dati!M238))</f>
        <v>#REF!</v>
      </c>
      <c r="H188" s="55" t="e">
        <f>IF(Dati!N238&lt;2,"",IF(Dati!N238&gt;=3,"",Dati!N238))</f>
        <v>#REF!</v>
      </c>
      <c r="I188" s="56" t="e">
        <f>IF(C188&lt;2,"",IF(C188&gt;=3,"",IF(Dati!J238="","",(Dati!J238)/C188*100)))</f>
        <v>#REF!</v>
      </c>
      <c r="J188" s="56" t="e">
        <f>IF(C188&lt;2,"",IF(C188&gt;=3,"",IF(Dati!K238="","",(Dati!K238)/C188*100)))</f>
        <v>#REF!</v>
      </c>
      <c r="K188" s="56" t="e">
        <f>IF(C188&lt;2,"",IF(C188&gt;=3,"",IF(Dati!L238="","",(Dati!L238)/C188*100)))</f>
        <v>#REF!</v>
      </c>
      <c r="L188" s="56" t="e">
        <f>IF(C188&lt;2,"",IF(C188&gt;=3,"",IF(Dati!M238="","",(Dati!M238)/C188*100)))</f>
        <v>#REF!</v>
      </c>
      <c r="M188" s="56" t="e">
        <f>IF(C188&lt;2,"",IF(C188&gt;=3,"",IF(Dati!N238="","",(Dati!N238)/C188*100)))</f>
        <v>#REF!</v>
      </c>
    </row>
    <row r="189" spans="1:13" x14ac:dyDescent="0.25">
      <c r="A189" s="48">
        <f>Dati!A239</f>
        <v>2</v>
      </c>
      <c r="B189" s="48" t="e">
        <f>Dati!B239</f>
        <v>#REF!</v>
      </c>
      <c r="C189" s="54" t="e">
        <f>IF(Dati!C239="","",LOG(Dati!C239))</f>
        <v>#REF!</v>
      </c>
      <c r="D189" s="55" t="e">
        <f>IF(Dati!J239&lt;2,"",IF(Dati!J239&gt;=3,"",Dati!J239))</f>
        <v>#REF!</v>
      </c>
      <c r="E189" s="55" t="e">
        <f>IF(Dati!K239&lt;2,"",IF(Dati!K239&gt;=3,"",Dati!K239))</f>
        <v>#REF!</v>
      </c>
      <c r="F189" s="55" t="e">
        <f>IF(Dati!L239&lt;2,"",IF(Dati!L239&gt;=3,"",Dati!L239))</f>
        <v>#REF!</v>
      </c>
      <c r="G189" s="55" t="e">
        <f>IF(Dati!M239&lt;2,"",IF(Dati!M239&gt;=3,"",Dati!M239))</f>
        <v>#REF!</v>
      </c>
      <c r="H189" s="55" t="e">
        <f>IF(Dati!N239&lt;2,"",IF(Dati!N239&gt;=3,"",Dati!N239))</f>
        <v>#REF!</v>
      </c>
      <c r="I189" s="56" t="e">
        <f>IF(C189&lt;2,"",IF(C189&gt;=3,"",IF(Dati!J239="","",(Dati!J239)/C189*100)))</f>
        <v>#REF!</v>
      </c>
      <c r="J189" s="56" t="e">
        <f>IF(C189&lt;2,"",IF(C189&gt;=3,"",IF(Dati!K239="","",(Dati!K239)/C189*100)))</f>
        <v>#REF!</v>
      </c>
      <c r="K189" s="56" t="e">
        <f>IF(C189&lt;2,"",IF(C189&gt;=3,"",IF(Dati!L239="","",(Dati!L239)/C189*100)))</f>
        <v>#REF!</v>
      </c>
      <c r="L189" s="56" t="e">
        <f>IF(C189&lt;2,"",IF(C189&gt;=3,"",IF(Dati!M239="","",(Dati!M239)/C189*100)))</f>
        <v>#REF!</v>
      </c>
      <c r="M189" s="56" t="e">
        <f>IF(C189&lt;2,"",IF(C189&gt;=3,"",IF(Dati!N239="","",(Dati!N239)/C189*100)))</f>
        <v>#REF!</v>
      </c>
    </row>
    <row r="190" spans="1:13" x14ac:dyDescent="0.25">
      <c r="A190" s="48">
        <f>Dati!A240</f>
        <v>3</v>
      </c>
      <c r="B190" s="48" t="e">
        <f>Dati!B240</f>
        <v>#REF!</v>
      </c>
      <c r="C190" s="54" t="e">
        <f>IF(Dati!C240="","",LOG(Dati!C240))</f>
        <v>#REF!</v>
      </c>
      <c r="D190" s="55" t="e">
        <f>IF(Dati!J240&lt;2,"",IF(Dati!J240&gt;=3,"",Dati!J240))</f>
        <v>#REF!</v>
      </c>
      <c r="E190" s="55" t="e">
        <f>IF(Dati!K240&lt;2,"",IF(Dati!K240&gt;=3,"",Dati!K240))</f>
        <v>#REF!</v>
      </c>
      <c r="F190" s="55" t="e">
        <f>IF(Dati!L240&lt;2,"",IF(Dati!L240&gt;=3,"",Dati!L240))</f>
        <v>#REF!</v>
      </c>
      <c r="G190" s="55" t="e">
        <f>IF(Dati!M240&lt;2,"",IF(Dati!M240&gt;=3,"",Dati!M240))</f>
        <v>#REF!</v>
      </c>
      <c r="H190" s="55" t="e">
        <f>IF(Dati!N240&lt;2,"",IF(Dati!N240&gt;=3,"",Dati!N240))</f>
        <v>#REF!</v>
      </c>
      <c r="I190" s="56" t="e">
        <f>IF(C190&lt;2,"",IF(C190&gt;=3,"",IF(Dati!J240="","",(Dati!J240)/C190*100)))</f>
        <v>#REF!</v>
      </c>
      <c r="J190" s="56" t="e">
        <f>IF(C190&lt;2,"",IF(C190&gt;=3,"",IF(Dati!K240="","",(Dati!K240)/C190*100)))</f>
        <v>#REF!</v>
      </c>
      <c r="K190" s="56" t="e">
        <f>IF(C190&lt;2,"",IF(C190&gt;=3,"",IF(Dati!L240="","",(Dati!L240)/C190*100)))</f>
        <v>#REF!</v>
      </c>
      <c r="L190" s="56" t="e">
        <f>IF(C190&lt;2,"",IF(C190&gt;=3,"",IF(Dati!M240="","",(Dati!M240)/C190*100)))</f>
        <v>#REF!</v>
      </c>
      <c r="M190" s="56" t="e">
        <f>IF(C190&lt;2,"",IF(C190&gt;=3,"",IF(Dati!N240="","",(Dati!N240)/C190*100)))</f>
        <v>#REF!</v>
      </c>
    </row>
    <row r="191" spans="1:13" x14ac:dyDescent="0.25">
      <c r="A191" s="48">
        <f>Dati!A241</f>
        <v>4</v>
      </c>
      <c r="B191" s="48" t="e">
        <f>Dati!B241</f>
        <v>#REF!</v>
      </c>
      <c r="C191" s="54" t="e">
        <f>IF(Dati!C241="","",LOG(Dati!C241))</f>
        <v>#REF!</v>
      </c>
      <c r="D191" s="55" t="e">
        <f>IF(Dati!J241&lt;2,"",IF(Dati!J241&gt;=3,"",Dati!J241))</f>
        <v>#REF!</v>
      </c>
      <c r="E191" s="55" t="e">
        <f>IF(Dati!K241&lt;2,"",IF(Dati!K241&gt;=3,"",Dati!K241))</f>
        <v>#REF!</v>
      </c>
      <c r="F191" s="55" t="e">
        <f>IF(Dati!L241&lt;2,"",IF(Dati!L241&gt;=3,"",Dati!L241))</f>
        <v>#REF!</v>
      </c>
      <c r="G191" s="55" t="e">
        <f>IF(Dati!M241&lt;2,"",IF(Dati!M241&gt;=3,"",Dati!M241))</f>
        <v>#REF!</v>
      </c>
      <c r="H191" s="55" t="e">
        <f>IF(Dati!N241&lt;2,"",IF(Dati!N241&gt;=3,"",Dati!N241))</f>
        <v>#REF!</v>
      </c>
      <c r="I191" s="56" t="e">
        <f>IF(C191&lt;2,"",IF(C191&gt;=3,"",IF(Dati!J241="","",(Dati!J241)/C191*100)))</f>
        <v>#REF!</v>
      </c>
      <c r="J191" s="56" t="e">
        <f>IF(C191&lt;2,"",IF(C191&gt;=3,"",IF(Dati!K241="","",(Dati!K241)/C191*100)))</f>
        <v>#REF!</v>
      </c>
      <c r="K191" s="56" t="e">
        <f>IF(C191&lt;2,"",IF(C191&gt;=3,"",IF(Dati!L241="","",(Dati!L241)/C191*100)))</f>
        <v>#REF!</v>
      </c>
      <c r="L191" s="56" t="e">
        <f>IF(C191&lt;2,"",IF(C191&gt;=3,"",IF(Dati!M241="","",(Dati!M241)/C191*100)))</f>
        <v>#REF!</v>
      </c>
      <c r="M191" s="56" t="e">
        <f>IF(C191&lt;2,"",IF(C191&gt;=3,"",IF(Dati!N241="","",(Dati!N241)/C191*100)))</f>
        <v>#REF!</v>
      </c>
    </row>
    <row r="192" spans="1:13" x14ac:dyDescent="0.25">
      <c r="A192" s="48">
        <f>Dati!A242</f>
        <v>5</v>
      </c>
      <c r="B192" s="48" t="e">
        <f>Dati!B242</f>
        <v>#REF!</v>
      </c>
      <c r="C192" s="54" t="e">
        <f>IF(Dati!C242="","",LOG(Dati!C242))</f>
        <v>#REF!</v>
      </c>
      <c r="D192" s="55" t="e">
        <f>IF(Dati!J242&lt;2,"",IF(Dati!J242&gt;=3,"",Dati!J242))</f>
        <v>#REF!</v>
      </c>
      <c r="E192" s="55" t="e">
        <f>IF(Dati!K242&lt;2,"",IF(Dati!K242&gt;=3,"",Dati!K242))</f>
        <v>#REF!</v>
      </c>
      <c r="F192" s="55" t="e">
        <f>IF(Dati!L242&lt;2,"",IF(Dati!L242&gt;=3,"",Dati!L242))</f>
        <v>#REF!</v>
      </c>
      <c r="G192" s="55" t="e">
        <f>IF(Dati!M242&lt;2,"",IF(Dati!M242&gt;=3,"",Dati!M242))</f>
        <v>#REF!</v>
      </c>
      <c r="H192" s="55" t="e">
        <f>IF(Dati!N242&lt;2,"",IF(Dati!N242&gt;=3,"",Dati!N242))</f>
        <v>#REF!</v>
      </c>
      <c r="I192" s="56" t="e">
        <f>IF(C192&lt;2,"",IF(C192&gt;=3,"",IF(Dati!J242="","",(Dati!J242)/C192*100)))</f>
        <v>#REF!</v>
      </c>
      <c r="J192" s="56" t="e">
        <f>IF(C192&lt;2,"",IF(C192&gt;=3,"",IF(Dati!K242="","",(Dati!K242)/C192*100)))</f>
        <v>#REF!</v>
      </c>
      <c r="K192" s="56" t="e">
        <f>IF(C192&lt;2,"",IF(C192&gt;=3,"",IF(Dati!L242="","",(Dati!L242)/C192*100)))</f>
        <v>#REF!</v>
      </c>
      <c r="L192" s="56" t="e">
        <f>IF(C192&lt;2,"",IF(C192&gt;=3,"",IF(Dati!M242="","",(Dati!M242)/C192*100)))</f>
        <v>#REF!</v>
      </c>
      <c r="M192" s="56" t="e">
        <f>IF(C192&lt;2,"",IF(C192&gt;=3,"",IF(Dati!N242="","",(Dati!N242)/C192*100)))</f>
        <v>#REF!</v>
      </c>
    </row>
    <row r="193" spans="1:13" x14ac:dyDescent="0.25">
      <c r="A193" s="48">
        <f>Dati!A243</f>
        <v>6</v>
      </c>
      <c r="B193" s="48" t="e">
        <f>Dati!B243</f>
        <v>#REF!</v>
      </c>
      <c r="C193" s="54" t="e">
        <f>IF(Dati!C243="","",LOG(Dati!C243))</f>
        <v>#REF!</v>
      </c>
      <c r="D193" s="55" t="e">
        <f>IF(Dati!J243&lt;2,"",IF(Dati!J243&gt;=3,"",Dati!J243))</f>
        <v>#REF!</v>
      </c>
      <c r="E193" s="55" t="e">
        <f>IF(Dati!K243&lt;2,"",IF(Dati!K243&gt;=3,"",Dati!K243))</f>
        <v>#REF!</v>
      </c>
      <c r="F193" s="55" t="e">
        <f>IF(Dati!L243&lt;2,"",IF(Dati!L243&gt;=3,"",Dati!L243))</f>
        <v>#REF!</v>
      </c>
      <c r="G193" s="55" t="e">
        <f>IF(Dati!M243&lt;2,"",IF(Dati!M243&gt;=3,"",Dati!M243))</f>
        <v>#REF!</v>
      </c>
      <c r="H193" s="55" t="e">
        <f>IF(Dati!N243&lt;2,"",IF(Dati!N243&gt;=3,"",Dati!N243))</f>
        <v>#REF!</v>
      </c>
      <c r="I193" s="56" t="e">
        <f>IF(C193&lt;2,"",IF(C193&gt;=3,"",IF(Dati!J243="","",(Dati!J243)/C193*100)))</f>
        <v>#REF!</v>
      </c>
      <c r="J193" s="56" t="e">
        <f>IF(C193&lt;2,"",IF(C193&gt;=3,"",IF(Dati!K243="","",(Dati!K243)/C193*100)))</f>
        <v>#REF!</v>
      </c>
      <c r="K193" s="56" t="e">
        <f>IF(C193&lt;2,"",IF(C193&gt;=3,"",IF(Dati!L243="","",(Dati!L243)/C193*100)))</f>
        <v>#REF!</v>
      </c>
      <c r="L193" s="56" t="e">
        <f>IF(C193&lt;2,"",IF(C193&gt;=3,"",IF(Dati!M243="","",(Dati!M243)/C193*100)))</f>
        <v>#REF!</v>
      </c>
      <c r="M193" s="56" t="e">
        <f>IF(C193&lt;2,"",IF(C193&gt;=3,"",IF(Dati!N243="","",(Dati!N243)/C193*100)))</f>
        <v>#REF!</v>
      </c>
    </row>
    <row r="194" spans="1:13" x14ac:dyDescent="0.25">
      <c r="A194" s="48">
        <f>Dati!A244</f>
        <v>7</v>
      </c>
      <c r="B194" s="48" t="e">
        <f>Dati!B244</f>
        <v>#REF!</v>
      </c>
      <c r="C194" s="54" t="e">
        <f>IF(Dati!C244="","",LOG(Dati!C244))</f>
        <v>#REF!</v>
      </c>
      <c r="D194" s="55" t="e">
        <f>IF(Dati!J244&lt;2,"",IF(Dati!J244&gt;=3,"",Dati!J244))</f>
        <v>#REF!</v>
      </c>
      <c r="E194" s="55" t="e">
        <f>IF(Dati!K244&lt;2,"",IF(Dati!K244&gt;=3,"",Dati!K244))</f>
        <v>#REF!</v>
      </c>
      <c r="F194" s="55" t="e">
        <f>IF(Dati!L244&lt;2,"",IF(Dati!L244&gt;=3,"",Dati!L244))</f>
        <v>#REF!</v>
      </c>
      <c r="G194" s="55" t="e">
        <f>IF(Dati!M244&lt;2,"",IF(Dati!M244&gt;=3,"",Dati!M244))</f>
        <v>#REF!</v>
      </c>
      <c r="H194" s="55" t="e">
        <f>IF(Dati!N244&lt;2,"",IF(Dati!N244&gt;=3,"",Dati!N244))</f>
        <v>#REF!</v>
      </c>
      <c r="I194" s="56" t="e">
        <f>IF(C194&lt;2,"",IF(C194&gt;=3,"",IF(Dati!J244="","",(Dati!J244)/C194*100)))</f>
        <v>#REF!</v>
      </c>
      <c r="J194" s="56" t="e">
        <f>IF(C194&lt;2,"",IF(C194&gt;=3,"",IF(Dati!K244="","",(Dati!K244)/C194*100)))</f>
        <v>#REF!</v>
      </c>
      <c r="K194" s="56" t="e">
        <f>IF(C194&lt;2,"",IF(C194&gt;=3,"",IF(Dati!L244="","",(Dati!L244)/C194*100)))</f>
        <v>#REF!</v>
      </c>
      <c r="L194" s="56" t="e">
        <f>IF(C194&lt;2,"",IF(C194&gt;=3,"",IF(Dati!M244="","",(Dati!M244)/C194*100)))</f>
        <v>#REF!</v>
      </c>
      <c r="M194" s="56" t="e">
        <f>IF(C194&lt;2,"",IF(C194&gt;=3,"",IF(Dati!N244="","",(Dati!N244)/C194*100)))</f>
        <v>#REF!</v>
      </c>
    </row>
    <row r="195" spans="1:13" x14ac:dyDescent="0.25">
      <c r="A195" s="48">
        <f>Dati!A245</f>
        <v>8</v>
      </c>
      <c r="B195" s="48" t="e">
        <f>Dati!B245</f>
        <v>#REF!</v>
      </c>
      <c r="C195" s="54" t="e">
        <f>IF(Dati!C245="","",LOG(Dati!C245))</f>
        <v>#REF!</v>
      </c>
      <c r="D195" s="55" t="e">
        <f>IF(Dati!J245&lt;2,"",IF(Dati!J245&gt;=3,"",Dati!J245))</f>
        <v>#REF!</v>
      </c>
      <c r="E195" s="55" t="e">
        <f>IF(Dati!K245&lt;2,"",IF(Dati!K245&gt;=3,"",Dati!K245))</f>
        <v>#REF!</v>
      </c>
      <c r="F195" s="55" t="e">
        <f>IF(Dati!L245&lt;2,"",IF(Dati!L245&gt;=3,"",Dati!L245))</f>
        <v>#REF!</v>
      </c>
      <c r="G195" s="55" t="e">
        <f>IF(Dati!M245&lt;2,"",IF(Dati!M245&gt;=3,"",Dati!M245))</f>
        <v>#REF!</v>
      </c>
      <c r="H195" s="55" t="e">
        <f>IF(Dati!N245&lt;2,"",IF(Dati!N245&gt;=3,"",Dati!N245))</f>
        <v>#REF!</v>
      </c>
      <c r="I195" s="56" t="e">
        <f>IF(C195&lt;2,"",IF(C195&gt;=3,"",IF(Dati!J245="","",(Dati!J245)/C195*100)))</f>
        <v>#REF!</v>
      </c>
      <c r="J195" s="56" t="e">
        <f>IF(C195&lt;2,"",IF(C195&gt;=3,"",IF(Dati!K245="","",(Dati!K245)/C195*100)))</f>
        <v>#REF!</v>
      </c>
      <c r="K195" s="56" t="e">
        <f>IF(C195&lt;2,"",IF(C195&gt;=3,"",IF(Dati!L245="","",(Dati!L245)/C195*100)))</f>
        <v>#REF!</v>
      </c>
      <c r="L195" s="56" t="e">
        <f>IF(C195&lt;2,"",IF(C195&gt;=3,"",IF(Dati!M245="","",(Dati!M245)/C195*100)))</f>
        <v>#REF!</v>
      </c>
      <c r="M195" s="56" t="e">
        <f>IF(C195&lt;2,"",IF(C195&gt;=3,"",IF(Dati!N245="","",(Dati!N245)/C195*100)))</f>
        <v>#REF!</v>
      </c>
    </row>
    <row r="196" spans="1:13" x14ac:dyDescent="0.25">
      <c r="A196" s="48">
        <f>Dati!A246</f>
        <v>9</v>
      </c>
      <c r="B196" s="48" t="e">
        <f>Dati!B246</f>
        <v>#REF!</v>
      </c>
      <c r="C196" s="54" t="e">
        <f>IF(Dati!C246="","",LOG(Dati!C246))</f>
        <v>#REF!</v>
      </c>
      <c r="D196" s="55" t="e">
        <f>IF(Dati!J246&lt;2,"",IF(Dati!J246&gt;=3,"",Dati!J246))</f>
        <v>#REF!</v>
      </c>
      <c r="E196" s="55" t="e">
        <f>IF(Dati!K246&lt;2,"",IF(Dati!K246&gt;=3,"",Dati!K246))</f>
        <v>#REF!</v>
      </c>
      <c r="F196" s="55" t="e">
        <f>IF(Dati!L246&lt;2,"",IF(Dati!L246&gt;=3,"",Dati!L246))</f>
        <v>#REF!</v>
      </c>
      <c r="G196" s="55" t="e">
        <f>IF(Dati!M246&lt;2,"",IF(Dati!M246&gt;=3,"",Dati!M246))</f>
        <v>#REF!</v>
      </c>
      <c r="H196" s="55" t="e">
        <f>IF(Dati!N246&lt;2,"",IF(Dati!N246&gt;=3,"",Dati!N246))</f>
        <v>#REF!</v>
      </c>
      <c r="I196" s="56" t="e">
        <f>IF(C196&lt;2,"",IF(C196&gt;=3,"",IF(Dati!J246="","",(Dati!J246)/C196*100)))</f>
        <v>#REF!</v>
      </c>
      <c r="J196" s="56" t="e">
        <f>IF(C196&lt;2,"",IF(C196&gt;=3,"",IF(Dati!K246="","",(Dati!K246)/C196*100)))</f>
        <v>#REF!</v>
      </c>
      <c r="K196" s="56" t="e">
        <f>IF(C196&lt;2,"",IF(C196&gt;=3,"",IF(Dati!L246="","",(Dati!L246)/C196*100)))</f>
        <v>#REF!</v>
      </c>
      <c r="L196" s="56" t="e">
        <f>IF(C196&lt;2,"",IF(C196&gt;=3,"",IF(Dati!M246="","",(Dati!M246)/C196*100)))</f>
        <v>#REF!</v>
      </c>
      <c r="M196" s="56" t="e">
        <f>IF(C196&lt;2,"",IF(C196&gt;=3,"",IF(Dati!N246="","",(Dati!N246)/C196*100)))</f>
        <v>#REF!</v>
      </c>
    </row>
    <row r="197" spans="1:13" x14ac:dyDescent="0.25">
      <c r="A197" s="48">
        <f>Dati!A247</f>
        <v>10</v>
      </c>
      <c r="B197" s="48" t="e">
        <f>Dati!B247</f>
        <v>#REF!</v>
      </c>
      <c r="C197" s="54" t="e">
        <f>IF(Dati!C247="","",LOG(Dati!C247))</f>
        <v>#REF!</v>
      </c>
      <c r="D197" s="55" t="e">
        <f>IF(Dati!J247&lt;2,"",IF(Dati!J247&gt;=3,"",Dati!J247))</f>
        <v>#REF!</v>
      </c>
      <c r="E197" s="55" t="e">
        <f>IF(Dati!K247&lt;2,"",IF(Dati!K247&gt;=3,"",Dati!K247))</f>
        <v>#REF!</v>
      </c>
      <c r="F197" s="55" t="e">
        <f>IF(Dati!L247&lt;2,"",IF(Dati!L247&gt;=3,"",Dati!L247))</f>
        <v>#REF!</v>
      </c>
      <c r="G197" s="55" t="e">
        <f>IF(Dati!M247&lt;2,"",IF(Dati!M247&gt;=3,"",Dati!M247))</f>
        <v>#REF!</v>
      </c>
      <c r="H197" s="55" t="e">
        <f>IF(Dati!N247&lt;2,"",IF(Dati!N247&gt;=3,"",Dati!N247))</f>
        <v>#REF!</v>
      </c>
      <c r="I197" s="56" t="e">
        <f>IF(C197&lt;2,"",IF(C197&gt;=3,"",IF(Dati!J247="","",(Dati!J247)/C197*100)))</f>
        <v>#REF!</v>
      </c>
      <c r="J197" s="56" t="e">
        <f>IF(C197&lt;2,"",IF(C197&gt;=3,"",IF(Dati!K247="","",(Dati!K247)/C197*100)))</f>
        <v>#REF!</v>
      </c>
      <c r="K197" s="56" t="e">
        <f>IF(C197&lt;2,"",IF(C197&gt;=3,"",IF(Dati!L247="","",(Dati!L247)/C197*100)))</f>
        <v>#REF!</v>
      </c>
      <c r="L197" s="56" t="e">
        <f>IF(C197&lt;2,"",IF(C197&gt;=3,"",IF(Dati!M247="","",(Dati!M247)/C197*100)))</f>
        <v>#REF!</v>
      </c>
      <c r="M197" s="56" t="e">
        <f>IF(C197&lt;2,"",IF(C197&gt;=3,"",IF(Dati!N247="","",(Dati!N247)/C197*100)))</f>
        <v>#REF!</v>
      </c>
    </row>
    <row r="198" spans="1:13" x14ac:dyDescent="0.25">
      <c r="A198" s="48">
        <f>Dati!A248</f>
        <v>11</v>
      </c>
      <c r="B198" s="48" t="e">
        <f>Dati!B248</f>
        <v>#REF!</v>
      </c>
      <c r="C198" s="54" t="e">
        <f>IF(Dati!C248="","",LOG(Dati!C248))</f>
        <v>#REF!</v>
      </c>
      <c r="D198" s="55" t="e">
        <f>IF(Dati!J248&lt;2,"",IF(Dati!J248&gt;=3,"",Dati!J248))</f>
        <v>#REF!</v>
      </c>
      <c r="E198" s="55" t="e">
        <f>IF(Dati!K248&lt;2,"",IF(Dati!K248&gt;=3,"",Dati!K248))</f>
        <v>#REF!</v>
      </c>
      <c r="F198" s="55" t="e">
        <f>IF(Dati!L248&lt;2,"",IF(Dati!L248&gt;=3,"",Dati!L248))</f>
        <v>#REF!</v>
      </c>
      <c r="G198" s="55" t="e">
        <f>IF(Dati!M248&lt;2,"",IF(Dati!M248&gt;=3,"",Dati!M248))</f>
        <v>#REF!</v>
      </c>
      <c r="H198" s="55" t="e">
        <f>IF(Dati!N248&lt;2,"",IF(Dati!N248&gt;=3,"",Dati!N248))</f>
        <v>#REF!</v>
      </c>
      <c r="I198" s="56" t="e">
        <f>IF(C198&lt;2,"",IF(C198&gt;=3,"",IF(Dati!J248="","",(Dati!J248)/C198*100)))</f>
        <v>#REF!</v>
      </c>
      <c r="J198" s="56" t="e">
        <f>IF(C198&lt;2,"",IF(C198&gt;=3,"",IF(Dati!K248="","",(Dati!K248)/C198*100)))</f>
        <v>#REF!</v>
      </c>
      <c r="K198" s="56" t="e">
        <f>IF(C198&lt;2,"",IF(C198&gt;=3,"",IF(Dati!L248="","",(Dati!L248)/C198*100)))</f>
        <v>#REF!</v>
      </c>
      <c r="L198" s="56" t="e">
        <f>IF(C198&lt;2,"",IF(C198&gt;=3,"",IF(Dati!M248="","",(Dati!M248)/C198*100)))</f>
        <v>#REF!</v>
      </c>
      <c r="M198" s="56" t="e">
        <f>IF(C198&lt;2,"",IF(C198&gt;=3,"",IF(Dati!N248="","",(Dati!N248)/C198*100)))</f>
        <v>#REF!</v>
      </c>
    </row>
    <row r="199" spans="1:13" x14ac:dyDescent="0.25">
      <c r="A199" s="48">
        <f>Dati!A249</f>
        <v>12</v>
      </c>
      <c r="B199" s="48" t="e">
        <f>Dati!B249</f>
        <v>#REF!</v>
      </c>
      <c r="C199" s="54" t="e">
        <f>IF(Dati!C249="","",LOG(Dati!C249))</f>
        <v>#REF!</v>
      </c>
      <c r="D199" s="55" t="e">
        <f>IF(Dati!J249&lt;2,"",IF(Dati!J249&gt;=3,"",Dati!J249))</f>
        <v>#REF!</v>
      </c>
      <c r="E199" s="55" t="e">
        <f>IF(Dati!K249&lt;2,"",IF(Dati!K249&gt;=3,"",Dati!K249))</f>
        <v>#REF!</v>
      </c>
      <c r="F199" s="55" t="e">
        <f>IF(Dati!L249&lt;2,"",IF(Dati!L249&gt;=3,"",Dati!L249))</f>
        <v>#REF!</v>
      </c>
      <c r="G199" s="55" t="e">
        <f>IF(Dati!M249&lt;2,"",IF(Dati!M249&gt;=3,"",Dati!M249))</f>
        <v>#REF!</v>
      </c>
      <c r="H199" s="55" t="e">
        <f>IF(Dati!N249&lt;2,"",IF(Dati!N249&gt;=3,"",Dati!N249))</f>
        <v>#REF!</v>
      </c>
      <c r="I199" s="56" t="e">
        <f>IF(C199&lt;2,"",IF(C199&gt;=3,"",IF(Dati!J249="","",(Dati!J249)/C199*100)))</f>
        <v>#REF!</v>
      </c>
      <c r="J199" s="56" t="e">
        <f>IF(C199&lt;2,"",IF(C199&gt;=3,"",IF(Dati!K249="","",(Dati!K249)/C199*100)))</f>
        <v>#REF!</v>
      </c>
      <c r="K199" s="56" t="e">
        <f>IF(C199&lt;2,"",IF(C199&gt;=3,"",IF(Dati!L249="","",(Dati!L249)/C199*100)))</f>
        <v>#REF!</v>
      </c>
      <c r="L199" s="56" t="e">
        <f>IF(C199&lt;2,"",IF(C199&gt;=3,"",IF(Dati!M249="","",(Dati!M249)/C199*100)))</f>
        <v>#REF!</v>
      </c>
      <c r="M199" s="56" t="e">
        <f>IF(C199&lt;2,"",IF(C199&gt;=3,"",IF(Dati!N249="","",(Dati!N249)/C199*100)))</f>
        <v>#REF!</v>
      </c>
    </row>
    <row r="200" spans="1:13" x14ac:dyDescent="0.25">
      <c r="A200" s="48">
        <f>Dati!A250</f>
        <v>13</v>
      </c>
      <c r="B200" s="48" t="e">
        <f>Dati!B250</f>
        <v>#REF!</v>
      </c>
      <c r="C200" s="54" t="e">
        <f>IF(Dati!C250="","",LOG(Dati!C250))</f>
        <v>#REF!</v>
      </c>
      <c r="D200" s="55" t="e">
        <f>IF(Dati!J250&lt;2,"",IF(Dati!J250&gt;=3,"",Dati!J250))</f>
        <v>#REF!</v>
      </c>
      <c r="E200" s="55" t="e">
        <f>IF(Dati!K250&lt;2,"",IF(Dati!K250&gt;=3,"",Dati!K250))</f>
        <v>#REF!</v>
      </c>
      <c r="F200" s="55" t="e">
        <f>IF(Dati!L250&lt;2,"",IF(Dati!L250&gt;=3,"",Dati!L250))</f>
        <v>#REF!</v>
      </c>
      <c r="G200" s="55" t="e">
        <f>IF(Dati!M250&lt;2,"",IF(Dati!M250&gt;=3,"",Dati!M250))</f>
        <v>#REF!</v>
      </c>
      <c r="H200" s="55" t="e">
        <f>IF(Dati!N250&lt;2,"",IF(Dati!N250&gt;=3,"",Dati!N250))</f>
        <v>#REF!</v>
      </c>
      <c r="I200" s="56" t="e">
        <f>IF(C200&lt;2,"",IF(C200&gt;=3,"",IF(Dati!J250="","",(Dati!J250)/C200*100)))</f>
        <v>#REF!</v>
      </c>
      <c r="J200" s="56" t="e">
        <f>IF(C200&lt;2,"",IF(C200&gt;=3,"",IF(Dati!K250="","",(Dati!K250)/C200*100)))</f>
        <v>#REF!</v>
      </c>
      <c r="K200" s="56" t="e">
        <f>IF(C200&lt;2,"",IF(C200&gt;=3,"",IF(Dati!L250="","",(Dati!L250)/C200*100)))</f>
        <v>#REF!</v>
      </c>
      <c r="L200" s="56" t="e">
        <f>IF(C200&lt;2,"",IF(C200&gt;=3,"",IF(Dati!M250="","",(Dati!M250)/C200*100)))</f>
        <v>#REF!</v>
      </c>
      <c r="M200" s="56" t="e">
        <f>IF(C200&lt;2,"",IF(C200&gt;=3,"",IF(Dati!N250="","",(Dati!N250)/C200*100)))</f>
        <v>#REF!</v>
      </c>
    </row>
    <row r="201" spans="1:13" x14ac:dyDescent="0.25">
      <c r="A201" s="48">
        <f>Dati!A251</f>
        <v>14</v>
      </c>
      <c r="B201" s="48" t="e">
        <f>Dati!B251</f>
        <v>#REF!</v>
      </c>
      <c r="C201" s="54" t="e">
        <f>IF(Dati!C251="","",LOG(Dati!C251))</f>
        <v>#REF!</v>
      </c>
      <c r="D201" s="55" t="e">
        <f>IF(Dati!J251&lt;2,"",IF(Dati!J251&gt;=3,"",Dati!J251))</f>
        <v>#REF!</v>
      </c>
      <c r="E201" s="55" t="e">
        <f>IF(Dati!K251&lt;2,"",IF(Dati!K251&gt;=3,"",Dati!K251))</f>
        <v>#REF!</v>
      </c>
      <c r="F201" s="55" t="e">
        <f>IF(Dati!L251&lt;2,"",IF(Dati!L251&gt;=3,"",Dati!L251))</f>
        <v>#REF!</v>
      </c>
      <c r="G201" s="55" t="e">
        <f>IF(Dati!M251&lt;2,"",IF(Dati!M251&gt;=3,"",Dati!M251))</f>
        <v>#REF!</v>
      </c>
      <c r="H201" s="55" t="e">
        <f>IF(Dati!N251&lt;2,"",IF(Dati!N251&gt;=3,"",Dati!N251))</f>
        <v>#REF!</v>
      </c>
      <c r="I201" s="56" t="e">
        <f>IF(C201&lt;2,"",IF(C201&gt;=3,"",IF(Dati!J251="","",(Dati!J251)/C201*100)))</f>
        <v>#REF!</v>
      </c>
      <c r="J201" s="56" t="e">
        <f>IF(C201&lt;2,"",IF(C201&gt;=3,"",IF(Dati!K251="","",(Dati!K251)/C201*100)))</f>
        <v>#REF!</v>
      </c>
      <c r="K201" s="56" t="e">
        <f>IF(C201&lt;2,"",IF(C201&gt;=3,"",IF(Dati!L251="","",(Dati!L251)/C201*100)))</f>
        <v>#REF!</v>
      </c>
      <c r="L201" s="56" t="e">
        <f>IF(C201&lt;2,"",IF(C201&gt;=3,"",IF(Dati!M251="","",(Dati!M251)/C201*100)))</f>
        <v>#REF!</v>
      </c>
      <c r="M201" s="56" t="e">
        <f>IF(C201&lt;2,"",IF(C201&gt;=3,"",IF(Dati!N251="","",(Dati!N251)/C201*100)))</f>
        <v>#REF!</v>
      </c>
    </row>
    <row r="202" spans="1:13" x14ac:dyDescent="0.25">
      <c r="A202" s="48">
        <f>Dati!A252</f>
        <v>15</v>
      </c>
      <c r="B202" s="48" t="e">
        <f>Dati!B252</f>
        <v>#REF!</v>
      </c>
      <c r="C202" s="54" t="e">
        <f>IF(Dati!C252="","",LOG(Dati!C252))</f>
        <v>#REF!</v>
      </c>
      <c r="D202" s="55" t="e">
        <f>IF(Dati!J252&lt;2,"",IF(Dati!J252&gt;=3,"",Dati!J252))</f>
        <v>#REF!</v>
      </c>
      <c r="E202" s="55" t="e">
        <f>IF(Dati!K252&lt;2,"",IF(Dati!K252&gt;=3,"",Dati!K252))</f>
        <v>#REF!</v>
      </c>
      <c r="F202" s="55" t="e">
        <f>IF(Dati!L252&lt;2,"",IF(Dati!L252&gt;=3,"",Dati!L252))</f>
        <v>#REF!</v>
      </c>
      <c r="G202" s="55" t="e">
        <f>IF(Dati!M252&lt;2,"",IF(Dati!M252&gt;=3,"",Dati!M252))</f>
        <v>#REF!</v>
      </c>
      <c r="H202" s="55" t="e">
        <f>IF(Dati!N252&lt;2,"",IF(Dati!N252&gt;=3,"",Dati!N252))</f>
        <v>#REF!</v>
      </c>
      <c r="I202" s="56" t="e">
        <f>IF(C202&lt;2,"",IF(C202&gt;=3,"",IF(Dati!J252="","",(Dati!J252)/C202*100)))</f>
        <v>#REF!</v>
      </c>
      <c r="J202" s="56" t="e">
        <f>IF(C202&lt;2,"",IF(C202&gt;=3,"",IF(Dati!K252="","",(Dati!K252)/C202*100)))</f>
        <v>#REF!</v>
      </c>
      <c r="K202" s="56" t="e">
        <f>IF(C202&lt;2,"",IF(C202&gt;=3,"",IF(Dati!L252="","",(Dati!L252)/C202*100)))</f>
        <v>#REF!</v>
      </c>
      <c r="L202" s="56" t="e">
        <f>IF(C202&lt;2,"",IF(C202&gt;=3,"",IF(Dati!M252="","",(Dati!M252)/C202*100)))</f>
        <v>#REF!</v>
      </c>
      <c r="M202" s="56" t="e">
        <f>IF(C202&lt;2,"",IF(C202&gt;=3,"",IF(Dati!N252="","",(Dati!N252)/C202*100)))</f>
        <v>#REF!</v>
      </c>
    </row>
    <row r="203" spans="1:13" x14ac:dyDescent="0.25">
      <c r="A203" s="48">
        <f>Dati!A253</f>
        <v>16</v>
      </c>
      <c r="B203" s="48" t="e">
        <f>Dati!B253</f>
        <v>#REF!</v>
      </c>
      <c r="C203" s="54" t="e">
        <f>IF(Dati!C253="","",LOG(Dati!C253))</f>
        <v>#REF!</v>
      </c>
      <c r="D203" s="55" t="e">
        <f>IF(Dati!J253&lt;2,"",IF(Dati!J253&gt;=3,"",Dati!J253))</f>
        <v>#REF!</v>
      </c>
      <c r="E203" s="55" t="e">
        <f>IF(Dati!K253&lt;2,"",IF(Dati!K253&gt;=3,"",Dati!K253))</f>
        <v>#REF!</v>
      </c>
      <c r="F203" s="55" t="e">
        <f>IF(Dati!L253&lt;2,"",IF(Dati!L253&gt;=3,"",Dati!L253))</f>
        <v>#REF!</v>
      </c>
      <c r="G203" s="55" t="e">
        <f>IF(Dati!M253&lt;2,"",IF(Dati!M253&gt;=3,"",Dati!M253))</f>
        <v>#REF!</v>
      </c>
      <c r="H203" s="55" t="e">
        <f>IF(Dati!N253&lt;2,"",IF(Dati!N253&gt;=3,"",Dati!N253))</f>
        <v>#REF!</v>
      </c>
      <c r="I203" s="56" t="e">
        <f>IF(C203&lt;2,"",IF(C203&gt;=3,"",IF(Dati!J253="","",(Dati!J253)/C203*100)))</f>
        <v>#REF!</v>
      </c>
      <c r="J203" s="56" t="e">
        <f>IF(C203&lt;2,"",IF(C203&gt;=3,"",IF(Dati!K253="","",(Dati!K253)/C203*100)))</f>
        <v>#REF!</v>
      </c>
      <c r="K203" s="56" t="e">
        <f>IF(C203&lt;2,"",IF(C203&gt;=3,"",IF(Dati!L253="","",(Dati!L253)/C203*100)))</f>
        <v>#REF!</v>
      </c>
      <c r="L203" s="56" t="e">
        <f>IF(C203&lt;2,"",IF(C203&gt;=3,"",IF(Dati!M253="","",(Dati!M253)/C203*100)))</f>
        <v>#REF!</v>
      </c>
      <c r="M203" s="56" t="e">
        <f>IF(C203&lt;2,"",IF(C203&gt;=3,"",IF(Dati!N253="","",(Dati!N253)/C203*100)))</f>
        <v>#REF!</v>
      </c>
    </row>
    <row r="204" spans="1:13" x14ac:dyDescent="0.25">
      <c r="A204" s="48">
        <f>Dati!A254</f>
        <v>17</v>
      </c>
      <c r="B204" s="48" t="e">
        <f>Dati!B254</f>
        <v>#REF!</v>
      </c>
      <c r="C204" s="54" t="e">
        <f>IF(Dati!C254="","",LOG(Dati!C254))</f>
        <v>#REF!</v>
      </c>
      <c r="D204" s="55" t="e">
        <f>IF(Dati!J254&lt;2,"",IF(Dati!J254&gt;=3,"",Dati!J254))</f>
        <v>#REF!</v>
      </c>
      <c r="E204" s="55" t="e">
        <f>IF(Dati!K254&lt;2,"",IF(Dati!K254&gt;=3,"",Dati!K254))</f>
        <v>#REF!</v>
      </c>
      <c r="F204" s="55" t="e">
        <f>IF(Dati!L254&lt;2,"",IF(Dati!L254&gt;=3,"",Dati!L254))</f>
        <v>#REF!</v>
      </c>
      <c r="G204" s="55" t="e">
        <f>IF(Dati!M254&lt;2,"",IF(Dati!M254&gt;=3,"",Dati!M254))</f>
        <v>#REF!</v>
      </c>
      <c r="H204" s="55" t="e">
        <f>IF(Dati!N254&lt;2,"",IF(Dati!N254&gt;=3,"",Dati!N254))</f>
        <v>#REF!</v>
      </c>
      <c r="I204" s="56" t="e">
        <f>IF(C204&lt;2,"",IF(C204&gt;=3,"",IF(Dati!J254="","",(Dati!J254)/C204*100)))</f>
        <v>#REF!</v>
      </c>
      <c r="J204" s="56" t="e">
        <f>IF(C204&lt;2,"",IF(C204&gt;=3,"",IF(Dati!K254="","",(Dati!K254)/C204*100)))</f>
        <v>#REF!</v>
      </c>
      <c r="K204" s="56" t="e">
        <f>IF(C204&lt;2,"",IF(C204&gt;=3,"",IF(Dati!L254="","",(Dati!L254)/C204*100)))</f>
        <v>#REF!</v>
      </c>
      <c r="L204" s="56" t="e">
        <f>IF(C204&lt;2,"",IF(C204&gt;=3,"",IF(Dati!M254="","",(Dati!M254)/C204*100)))</f>
        <v>#REF!</v>
      </c>
      <c r="M204" s="56" t="e">
        <f>IF(C204&lt;2,"",IF(C204&gt;=3,"",IF(Dati!N254="","",(Dati!N254)/C204*100)))</f>
        <v>#REF!</v>
      </c>
    </row>
    <row r="205" spans="1:13" ht="13.8" thickBot="1" x14ac:dyDescent="0.3">
      <c r="A205" s="48"/>
      <c r="B205" s="48"/>
      <c r="C205" s="67"/>
      <c r="D205" s="66"/>
      <c r="E205" s="66"/>
      <c r="F205" s="66"/>
      <c r="G205" s="66"/>
      <c r="H205" s="66"/>
      <c r="I205" s="52"/>
      <c r="J205" s="52"/>
      <c r="K205" s="52"/>
      <c r="L205" s="52"/>
      <c r="M205" s="52"/>
    </row>
    <row r="206" spans="1:13" ht="13.8" thickTop="1" x14ac:dyDescent="0.25">
      <c r="A206" s="68"/>
      <c r="B206" s="68"/>
      <c r="C206" s="69" t="s">
        <v>14</v>
      </c>
      <c r="D206" s="69"/>
      <c r="E206" s="70" t="str">
        <f>IF(COUNT(D188:H204)&lt;2,"",AVERAGE(D188:H204))</f>
        <v/>
      </c>
      <c r="F206" s="69"/>
      <c r="G206" s="69"/>
      <c r="H206" s="69"/>
      <c r="I206" s="71"/>
      <c r="J206" s="71" t="s">
        <v>7</v>
      </c>
      <c r="K206" s="71"/>
      <c r="L206" s="71"/>
      <c r="M206" s="71"/>
    </row>
    <row r="207" spans="1:13" x14ac:dyDescent="0.25">
      <c r="C207" s="73" t="s">
        <v>6</v>
      </c>
      <c r="E207" s="55" t="str">
        <f>IF(COUNT(D188:H204)&lt;2,"",STDEV(D188:H204))</f>
        <v/>
      </c>
      <c r="J207" s="73" t="s">
        <v>14</v>
      </c>
      <c r="K207" s="73"/>
      <c r="L207" s="55" t="str">
        <f>IF(COUNT(I188:M204)=0,"",AVERAGE(I188:M204))</f>
        <v/>
      </c>
    </row>
    <row r="208" spans="1:13" x14ac:dyDescent="0.25">
      <c r="C208" s="73" t="s">
        <v>23</v>
      </c>
      <c r="E208" s="55" t="str">
        <f>IF(COUNT(D188:H204)=0,"Immettere dati",IF(COUNT(D188:H204)&lt;2,"Immettere più dati",E207*2^0.5*(TINV(0.05,COUNT(D188:H204)-1))))</f>
        <v>Immettere dati</v>
      </c>
      <c r="F208" s="54" t="str">
        <f>IF(COUNT(D188:H204)=0,"",IF(COUNT(D188:H204)&lt;6,"Attenzione, dati insufficienti!",""))</f>
        <v/>
      </c>
      <c r="J208" s="73" t="s">
        <v>52</v>
      </c>
      <c r="K208" s="73"/>
      <c r="L208" s="55" t="str">
        <f>IF(COUNT(I188:M204)&lt;2,"",STDEV(I188:M204)*2)</f>
        <v/>
      </c>
    </row>
    <row r="209" spans="1:13" x14ac:dyDescent="0.25">
      <c r="C209" s="39" t="s">
        <v>9</v>
      </c>
      <c r="E209" s="55" t="str">
        <f>IF(COUNT(D188:H204)&lt;2,"",E208/(2^0.5))</f>
        <v/>
      </c>
      <c r="F209" s="74" t="str">
        <f>IF(COUNT(D188:H204)=0,"",IF(COUNT(D188:H204)&lt;6,"Attenzione, dati insufficienti!",""))</f>
        <v/>
      </c>
      <c r="L209" s="39" t="str">
        <f>IF(COUNT(I188:M204)&lt;2,"",DEVSQ(I188:M204))</f>
        <v/>
      </c>
    </row>
    <row r="210" spans="1:13" ht="13.8" thickBot="1" x14ac:dyDescent="0.3">
      <c r="C210" s="39" t="s">
        <v>10</v>
      </c>
      <c r="E210" s="55" t="str">
        <f>IF(COUNT(D188:H204)&lt;2,"",E208/2)</f>
        <v/>
      </c>
      <c r="F210" s="74" t="str">
        <f>IF(COUNT(D188:H204)=0,"",IF(COUNT(D188:H204)&lt;6,"Attenzione, dati insufficienti!",""))</f>
        <v/>
      </c>
      <c r="L210" s="39" t="str">
        <f>IF(COUNT(I188:M204)&lt;2,"",VAR(I188:M204))</f>
        <v/>
      </c>
    </row>
    <row r="211" spans="1:13" ht="13.8" thickTop="1" x14ac:dyDescent="0.2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</row>
  </sheetData>
  <sheetProtection password="EB3E" sheet="1" objects="1" scenarios="1"/>
  <mergeCells count="11">
    <mergeCell ref="A1:I1"/>
    <mergeCell ref="D3:F3"/>
    <mergeCell ref="I5:M5"/>
    <mergeCell ref="O6:Q6"/>
    <mergeCell ref="I31:M31"/>
    <mergeCell ref="I187:M187"/>
    <mergeCell ref="I57:M57"/>
    <mergeCell ref="I83:M83"/>
    <mergeCell ref="I109:M109"/>
    <mergeCell ref="I135:M135"/>
    <mergeCell ref="I161:M161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showGridLines="0" showRowColHeaders="0" tabSelected="1" zoomScale="40" zoomScaleNormal="40" zoomScaleSheetLayoutView="25" zoomScalePageLayoutView="40" workbookViewId="0">
      <selection activeCell="AR92" sqref="AR92"/>
    </sheetView>
  </sheetViews>
  <sheetFormatPr defaultColWidth="9.109375" defaultRowHeight="24.6" x14ac:dyDescent="0.4"/>
  <cols>
    <col min="1" max="1" width="18.5546875" style="702" customWidth="1"/>
    <col min="2" max="2" width="16.88671875" style="702" customWidth="1"/>
    <col min="3" max="3" width="18.33203125" style="702" customWidth="1"/>
    <col min="4" max="4" width="37.109375" style="702" customWidth="1"/>
    <col min="5" max="12" width="9.109375" style="702"/>
    <col min="13" max="13" width="37.33203125" style="702" customWidth="1"/>
    <col min="14" max="15" width="9.109375" style="702"/>
    <col min="16" max="16" width="21.33203125" style="702" customWidth="1"/>
    <col min="17" max="17" width="38.33203125" style="702" customWidth="1"/>
    <col min="18" max="16384" width="9.109375" style="702"/>
  </cols>
  <sheetData>
    <row r="1" spans="1:27" ht="135.75" customHeight="1" x14ac:dyDescent="0.45">
      <c r="A1" s="788" t="s">
        <v>194</v>
      </c>
      <c r="B1" s="789"/>
      <c r="C1" s="789"/>
      <c r="D1" s="789"/>
      <c r="E1" s="784" t="s">
        <v>215</v>
      </c>
      <c r="F1" s="785"/>
      <c r="G1" s="785"/>
      <c r="H1" s="785"/>
      <c r="I1" s="785"/>
      <c r="J1" s="785"/>
      <c r="K1" s="785"/>
      <c r="L1" s="785"/>
      <c r="M1" s="785"/>
      <c r="N1" s="784" t="s">
        <v>261</v>
      </c>
      <c r="O1" s="785"/>
      <c r="P1" s="785"/>
      <c r="Q1" s="785"/>
    </row>
    <row r="2" spans="1:27" ht="114.75" customHeight="1" x14ac:dyDescent="0.4">
      <c r="A2" s="786" t="s">
        <v>206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787"/>
      <c r="O2" s="787"/>
      <c r="P2" s="787"/>
      <c r="Q2" s="787"/>
    </row>
    <row r="3" spans="1:27" ht="93.75" customHeight="1" thickBot="1" x14ac:dyDescent="0.45"/>
    <row r="4" spans="1:27" ht="70.5" customHeight="1" x14ac:dyDescent="0.4">
      <c r="A4" s="790" t="s">
        <v>198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2"/>
      <c r="R4" s="705"/>
      <c r="S4" s="705"/>
      <c r="T4" s="705"/>
      <c r="U4" s="705"/>
      <c r="V4" s="705"/>
      <c r="W4" s="705"/>
      <c r="X4" s="705"/>
      <c r="Y4" s="705"/>
      <c r="Z4" s="705"/>
      <c r="AA4" s="705"/>
    </row>
    <row r="5" spans="1:27" ht="66.75" customHeight="1" x14ac:dyDescent="0.4">
      <c r="A5" s="778" t="s">
        <v>237</v>
      </c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80"/>
      <c r="R5" s="705"/>
      <c r="S5" s="705"/>
      <c r="T5" s="705"/>
      <c r="U5" s="705"/>
      <c r="V5" s="705"/>
      <c r="W5" s="705"/>
      <c r="X5" s="705"/>
      <c r="Y5" s="705"/>
      <c r="Z5" s="705"/>
      <c r="AA5" s="705"/>
    </row>
    <row r="6" spans="1:27" ht="57.75" customHeight="1" x14ac:dyDescent="0.4">
      <c r="A6" s="778" t="s">
        <v>195</v>
      </c>
      <c r="B6" s="779"/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80"/>
      <c r="R6" s="705"/>
      <c r="S6" s="705"/>
      <c r="T6" s="705"/>
      <c r="U6" s="705"/>
      <c r="V6" s="705"/>
      <c r="W6" s="705"/>
      <c r="X6" s="705"/>
      <c r="Y6" s="705"/>
      <c r="Z6" s="705"/>
      <c r="AA6" s="705"/>
    </row>
    <row r="7" spans="1:27" ht="53.25" customHeight="1" x14ac:dyDescent="0.4">
      <c r="A7" s="778" t="s">
        <v>260</v>
      </c>
      <c r="B7" s="779"/>
      <c r="C7" s="779"/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779"/>
      <c r="Q7" s="780"/>
      <c r="R7" s="705"/>
      <c r="S7" s="705"/>
      <c r="T7" s="705"/>
      <c r="U7" s="705"/>
      <c r="V7" s="705"/>
      <c r="W7" s="705"/>
      <c r="X7" s="705"/>
      <c r="Y7" s="705"/>
      <c r="Z7" s="705"/>
      <c r="AA7" s="705"/>
    </row>
    <row r="8" spans="1:27" ht="110.25" customHeight="1" x14ac:dyDescent="0.4">
      <c r="A8" s="778" t="s">
        <v>196</v>
      </c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779"/>
      <c r="O8" s="779"/>
      <c r="P8" s="779"/>
      <c r="Q8" s="780"/>
      <c r="R8" s="705"/>
      <c r="S8" s="705"/>
      <c r="T8" s="705"/>
      <c r="U8" s="705"/>
      <c r="V8" s="705"/>
      <c r="W8" s="705"/>
      <c r="X8" s="705"/>
      <c r="Y8" s="705"/>
      <c r="Z8" s="705"/>
      <c r="AA8" s="705"/>
    </row>
    <row r="9" spans="1:27" ht="40.5" customHeight="1" x14ac:dyDescent="0.4">
      <c r="A9" s="778" t="s">
        <v>197</v>
      </c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80"/>
      <c r="R9" s="705"/>
      <c r="S9" s="705"/>
      <c r="T9" s="705"/>
      <c r="U9" s="705"/>
      <c r="V9" s="705"/>
      <c r="W9" s="705"/>
      <c r="X9" s="705"/>
      <c r="Y9" s="705"/>
      <c r="Z9" s="705"/>
      <c r="AA9" s="705"/>
    </row>
    <row r="10" spans="1:27" ht="90.75" customHeight="1" thickBot="1" x14ac:dyDescent="0.45">
      <c r="A10" s="781" t="s">
        <v>247</v>
      </c>
      <c r="B10" s="782"/>
      <c r="C10" s="782"/>
      <c r="D10" s="782"/>
      <c r="E10" s="782"/>
      <c r="F10" s="782"/>
      <c r="G10" s="782"/>
      <c r="H10" s="782"/>
      <c r="I10" s="782"/>
      <c r="J10" s="782"/>
      <c r="K10" s="782"/>
      <c r="L10" s="782"/>
      <c r="M10" s="782"/>
      <c r="N10" s="782"/>
      <c r="O10" s="782"/>
      <c r="P10" s="782"/>
      <c r="Q10" s="783"/>
      <c r="R10" s="705"/>
      <c r="S10" s="705"/>
      <c r="T10" s="705"/>
      <c r="U10" s="705"/>
      <c r="V10" s="705"/>
      <c r="W10" s="705"/>
      <c r="X10" s="705"/>
      <c r="Y10" s="705"/>
      <c r="Z10" s="705"/>
      <c r="AA10" s="705"/>
    </row>
    <row r="11" spans="1:27" ht="105.75" customHeight="1" x14ac:dyDescent="0.4"/>
  </sheetData>
  <sheetProtection password="EB3E" sheet="1" objects="1" scenarios="1" selectLockedCells="1"/>
  <mergeCells count="11">
    <mergeCell ref="A7:Q7"/>
    <mergeCell ref="A8:Q8"/>
    <mergeCell ref="A9:Q9"/>
    <mergeCell ref="A10:Q10"/>
    <mergeCell ref="N1:Q1"/>
    <mergeCell ref="A2:Q2"/>
    <mergeCell ref="A5:Q5"/>
    <mergeCell ref="A6:Q6"/>
    <mergeCell ref="A1:D1"/>
    <mergeCell ref="E1:M1"/>
    <mergeCell ref="A4:Q4"/>
  </mergeCells>
  <pageMargins left="0.7" right="0.7" top="0.75" bottom="0.75" header="0.3" footer="0.3"/>
  <pageSetup paperSize="9" scale="3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1"/>
  <sheetViews>
    <sheetView topLeftCell="AR7" zoomScale="70" workbookViewId="0">
      <selection activeCell="BH40" sqref="BH40"/>
    </sheetView>
  </sheetViews>
  <sheetFormatPr defaultRowHeight="13.2" x14ac:dyDescent="0.25"/>
  <cols>
    <col min="1" max="1" width="7.33203125" style="39" customWidth="1"/>
    <col min="2" max="2" width="6.33203125" style="39" customWidth="1"/>
    <col min="3" max="3" width="8.33203125" style="39" customWidth="1"/>
    <col min="4" max="4" width="5.6640625" style="39" customWidth="1"/>
    <col min="5" max="5" width="6.109375" style="39" customWidth="1"/>
    <col min="6" max="6" width="5" style="39" customWidth="1"/>
    <col min="7" max="7" width="5.109375" style="39" customWidth="1"/>
    <col min="8" max="8" width="5.88671875" style="39" customWidth="1"/>
    <col min="9" max="9" width="7.33203125" style="39" customWidth="1"/>
    <col min="10" max="10" width="5.88671875" style="39" customWidth="1"/>
    <col min="11" max="11" width="5.6640625" style="39" customWidth="1"/>
    <col min="12" max="12" width="6.5546875" style="39" customWidth="1"/>
    <col min="13" max="13" width="5.5546875" style="39" customWidth="1"/>
    <col min="14" max="16384" width="8.88671875" style="39"/>
  </cols>
  <sheetData>
    <row r="1" spans="1:19" ht="17.399999999999999" x14ac:dyDescent="0.3">
      <c r="A1" s="1017" t="s">
        <v>8</v>
      </c>
      <c r="B1" s="1017"/>
      <c r="C1" s="1017"/>
      <c r="D1" s="1017"/>
      <c r="E1" s="1017"/>
      <c r="F1" s="1017"/>
      <c r="G1" s="1017"/>
      <c r="H1" s="1017"/>
      <c r="I1" s="1017"/>
    </row>
    <row r="2" spans="1:19" x14ac:dyDescent="0.25">
      <c r="A2" s="40"/>
      <c r="B2" s="40"/>
      <c r="E2" s="41"/>
      <c r="F2" s="42" t="s">
        <v>0</v>
      </c>
      <c r="G2" s="42"/>
      <c r="H2" s="43"/>
    </row>
    <row r="3" spans="1:19" x14ac:dyDescent="0.25">
      <c r="A3" s="39" t="s">
        <v>1</v>
      </c>
      <c r="B3" s="39" t="s">
        <v>4</v>
      </c>
      <c r="D3" s="1018" t="s">
        <v>3</v>
      </c>
      <c r="E3" s="1012"/>
      <c r="F3" s="1019"/>
    </row>
    <row r="4" spans="1:19" x14ac:dyDescent="0.25">
      <c r="A4" s="39" t="s">
        <v>15</v>
      </c>
      <c r="D4" s="45"/>
      <c r="E4" s="44"/>
      <c r="F4" s="46"/>
      <c r="G4" s="47"/>
      <c r="H4" s="47"/>
    </row>
    <row r="5" spans="1:19" ht="19.95" customHeight="1" thickBot="1" x14ac:dyDescent="0.3">
      <c r="A5" s="48" t="str">
        <f>Dati!A13</f>
        <v>N.</v>
      </c>
      <c r="B5" s="48" t="str">
        <f>Dati!B13</f>
        <v>Anno</v>
      </c>
      <c r="C5" s="49" t="str">
        <f>Dati!C13</f>
        <v>Valore assegnato</v>
      </c>
      <c r="D5" s="50">
        <f>Dati!D13</f>
        <v>1</v>
      </c>
      <c r="E5" s="50">
        <f>Dati!E13</f>
        <v>2</v>
      </c>
      <c r="F5" s="51">
        <f>Dati!F13</f>
        <v>3</v>
      </c>
      <c r="G5" s="51">
        <f>Dati!G13</f>
        <v>4</v>
      </c>
      <c r="H5" s="51">
        <f>Dati!H13</f>
        <v>5</v>
      </c>
      <c r="I5" s="1016" t="s">
        <v>13</v>
      </c>
      <c r="J5" s="1016"/>
      <c r="K5" s="1016"/>
      <c r="L5" s="1016"/>
      <c r="M5" s="1016"/>
      <c r="N5" s="51"/>
      <c r="O5" s="51"/>
      <c r="P5" s="52"/>
      <c r="Q5" s="52"/>
      <c r="R5" s="52"/>
      <c r="S5" s="52"/>
    </row>
    <row r="6" spans="1:19" x14ac:dyDescent="0.25">
      <c r="A6" s="53">
        <f>Dati!A14</f>
        <v>1</v>
      </c>
      <c r="B6" s="53">
        <f>Dati!B14</f>
        <v>2006</v>
      </c>
      <c r="C6" s="54">
        <f>IF(Dati!C14="","",LOG(Dati!C14))</f>
        <v>3.7403626894942437</v>
      </c>
      <c r="D6" s="55">
        <f>IF(Dati!J14&lt;3,"",IF(Dati!J14&gt;=4,"",Dati!J14))</f>
        <v>3.7853298350107671</v>
      </c>
      <c r="E6" s="55" t="str">
        <f>IF(Dati!K14&lt;3,"",IF(Dati!K14&gt;=4,"",Dati!K14))</f>
        <v/>
      </c>
      <c r="F6" s="55" t="str">
        <f>IF(Dati!L14&lt;3,"",IF(Dati!L14&gt;=4,"",Dati!L14))</f>
        <v/>
      </c>
      <c r="G6" s="55">
        <f>IF(Dati!M14&lt;3,"",IF(Dati!M14&gt;=4,"",Dati!M14))</f>
        <v>3.6812412373755872</v>
      </c>
      <c r="H6" s="55" t="str">
        <f>IF(Dati!N14&lt;3,"",IF(Dati!N14&gt;=4,"",Dati!N14))</f>
        <v/>
      </c>
      <c r="I6" s="56">
        <f>IF(C6&lt;3,"",IF(C6&gt;=4,"",IF(Dati!J14="","",(Dati!J14)/C6*100)))</f>
        <v>101.20221350840721</v>
      </c>
      <c r="J6" s="56" t="str">
        <f>IF(C6&lt;3,"",IF(C6&gt;=4,"",IF(Dati!K14="","",(Dati!K14)/C6*100)))</f>
        <v/>
      </c>
      <c r="K6" s="56" t="str">
        <f>IF(C6&lt;3,"",IF(C6&gt;=4,"",IF(Dati!L14="","",(Dati!L14)/C6*100)))</f>
        <v/>
      </c>
      <c r="L6" s="56">
        <f>IF(C6&lt;3,"",IF(C6&gt;=4,"",IF(Dati!M14="","",(Dati!M14)/C6*100)))</f>
        <v>98.419365793463982</v>
      </c>
      <c r="M6" s="56" t="str">
        <f>IF(C6&lt;3,"",IF(C6&gt;=4,"",IF(Dati!N14="","",(Dati!N14)/C6*100)))</f>
        <v/>
      </c>
      <c r="N6" s="57"/>
      <c r="O6" s="1023" t="s">
        <v>27</v>
      </c>
      <c r="P6" s="1024"/>
      <c r="Q6" s="1025"/>
      <c r="R6" s="52"/>
      <c r="S6" s="52"/>
    </row>
    <row r="7" spans="1:19" x14ac:dyDescent="0.25">
      <c r="A7" s="53">
        <f>Dati!A15</f>
        <v>2</v>
      </c>
      <c r="B7" s="53">
        <f>Dati!B15</f>
        <v>2007</v>
      </c>
      <c r="C7" s="54">
        <f>IF(Dati!C15="","",LOG(Dati!C15))</f>
        <v>2.7781512503836434</v>
      </c>
      <c r="D7" s="55" t="str">
        <f>IF(Dati!J15&lt;3,"",IF(Dati!J15&gt;=4,"",Dati!J15))</f>
        <v/>
      </c>
      <c r="E7" s="55" t="str">
        <f>IF(Dati!K15&lt;3,"",IF(Dati!K15&gt;=4,"",Dati!K15))</f>
        <v/>
      </c>
      <c r="F7" s="55" t="str">
        <f>IF(Dati!L15&lt;3,"",IF(Dati!L15&gt;=4,"",Dati!L15))</f>
        <v/>
      </c>
      <c r="G7" s="55" t="str">
        <f>IF(Dati!M15&lt;3,"",IF(Dati!M15&gt;=4,"",Dati!M15))</f>
        <v/>
      </c>
      <c r="H7" s="55" t="str">
        <f>IF(Dati!N15&lt;3,"",IF(Dati!N15&gt;=4,"",Dati!N15))</f>
        <v/>
      </c>
      <c r="I7" s="56" t="str">
        <f>IF(C7&lt;3,"",IF(C7&gt;=4,"",IF(Dati!J15="","",(Dati!J15)/C7*100)))</f>
        <v/>
      </c>
      <c r="J7" s="56" t="str">
        <f>IF(C7&lt;3,"",IF(C7&gt;=4,"",IF(Dati!K15="","",(Dati!K15)/C7*100)))</f>
        <v/>
      </c>
      <c r="K7" s="56" t="str">
        <f>IF(C7&lt;3,"",IF(C7&gt;=4,"",IF(Dati!L15="","",(Dati!L15)/C7*100)))</f>
        <v/>
      </c>
      <c r="L7" s="56" t="str">
        <f>IF(C7&lt;3,"",IF(C7&gt;=4,"",IF(Dati!M15="","",(Dati!M15)/C7*100)))</f>
        <v/>
      </c>
      <c r="M7" s="56" t="str">
        <f>IF(C7&lt;3,"",IF(C7&gt;=4,"",IF(Dati!N15="","",(Dati!N15)/C7*100)))</f>
        <v/>
      </c>
      <c r="N7" s="57"/>
      <c r="O7" s="58"/>
      <c r="P7" s="52"/>
      <c r="Q7" s="59"/>
      <c r="R7" s="52"/>
      <c r="S7" s="52"/>
    </row>
    <row r="8" spans="1:19" x14ac:dyDescent="0.25">
      <c r="A8" s="53">
        <f>Dati!A16</f>
        <v>3</v>
      </c>
      <c r="B8" s="53" t="str">
        <f>Dati!B16</f>
        <v/>
      </c>
      <c r="C8" s="54" t="str">
        <f>IF(Dati!C16="","",LOG(Dati!C16))</f>
        <v/>
      </c>
      <c r="D8" s="55" t="str">
        <f>IF(Dati!J16&lt;3,"",IF(Dati!J16&gt;=4,"",Dati!J16))</f>
        <v/>
      </c>
      <c r="E8" s="55" t="str">
        <f>IF(Dati!K16&lt;3,"",IF(Dati!K16&gt;=4,"",Dati!K16))</f>
        <v/>
      </c>
      <c r="F8" s="55" t="str">
        <f>IF(Dati!L16&lt;3,"",IF(Dati!L16&gt;=4,"",Dati!L16))</f>
        <v/>
      </c>
      <c r="G8" s="55" t="str">
        <f>IF(Dati!M16&lt;3,"",IF(Dati!M16&gt;=4,"",Dati!M16))</f>
        <v/>
      </c>
      <c r="H8" s="55" t="str">
        <f>IF(Dati!N16&lt;3,"",IF(Dati!N16&gt;=4,"",Dati!N16))</f>
        <v/>
      </c>
      <c r="I8" s="56" t="str">
        <f>IF(C8&lt;3,"",IF(C8&gt;=4,"",IF(Dati!J16="","",(Dati!J16)/C8*100)))</f>
        <v/>
      </c>
      <c r="J8" s="56" t="str">
        <f>IF(C8&lt;3,"",IF(C8&gt;=4,"",IF(Dati!K16="","",(Dati!K16)/C8*100)))</f>
        <v/>
      </c>
      <c r="K8" s="56" t="str">
        <f>IF(C8&lt;3,"",IF(C8&gt;=4,"",IF(Dati!L16="","",(Dati!L16)/C8*100)))</f>
        <v/>
      </c>
      <c r="L8" s="56" t="str">
        <f>IF(C8&lt;3,"",IF(C8&gt;=4,"",IF(Dati!M16="","",(Dati!M16)/C8*100)))</f>
        <v/>
      </c>
      <c r="M8" s="56" t="str">
        <f>IF(C8&lt;3,"",IF(C8&gt;=4,"",IF(Dati!N16="","",(Dati!N16)/C8*100)))</f>
        <v/>
      </c>
      <c r="N8" s="57"/>
      <c r="O8" s="60" t="s">
        <v>25</v>
      </c>
      <c r="P8" s="52"/>
      <c r="Q8" s="61" t="str">
        <f>IF(COUNT(D6:H22,D32:H48,D58:H74,D84:H100,D110:H126,D136:H152,D162:H178,D188:H204)&lt;2,"",IF(P13&lt;2,"",AVERAGE(D6:H22,D32:H48,D58:H74,D84:H100,D110:H126,D136:H152,D162:H178,D188:H204)))</f>
        <v/>
      </c>
      <c r="R8" s="52"/>
      <c r="S8" s="52"/>
    </row>
    <row r="9" spans="1:19" x14ac:dyDescent="0.25">
      <c r="A9" s="53">
        <f>Dati!A17</f>
        <v>4</v>
      </c>
      <c r="B9" s="53">
        <f>Dati!B17</f>
        <v>2007</v>
      </c>
      <c r="C9" s="54">
        <f>IF(Dati!C17="","",LOG(Dati!C17))</f>
        <v>2.9867717342662448</v>
      </c>
      <c r="D9" s="55">
        <f>IF(Dati!J17&lt;3,"",IF(Dati!J17&gt;=4,"",Dati!J17))</f>
        <v>3.2041199826559246</v>
      </c>
      <c r="E9" s="55" t="str">
        <f>IF(Dati!K17&lt;3,"",IF(Dati!K17&gt;=4,"",Dati!K17))</f>
        <v/>
      </c>
      <c r="F9" s="55" t="str">
        <f>IF(Dati!L17&lt;3,"",IF(Dati!L17&gt;=4,"",Dati!L17))</f>
        <v/>
      </c>
      <c r="G9" s="55">
        <f>IF(Dati!M17&lt;3,"",IF(Dati!M17&gt;=4,"",Dati!M17))</f>
        <v>3.0791812460476247</v>
      </c>
      <c r="H9" s="55">
        <f>IF(Dati!N17&lt;3,"",IF(Dati!N17&gt;=4,"",Dati!N17))</f>
        <v>3.2304489213782741</v>
      </c>
      <c r="I9" s="56" t="str">
        <f>IF(C9&lt;3,"",IF(C9&gt;=4,"",IF(Dati!J17="","",(Dati!J17)/C9*100)))</f>
        <v/>
      </c>
      <c r="J9" s="56" t="str">
        <f>IF(C9&lt;3,"",IF(C9&gt;=4,"",IF(Dati!K17="","",(Dati!K17)/C9*100)))</f>
        <v/>
      </c>
      <c r="K9" s="56" t="str">
        <f>IF(C9&lt;3,"",IF(C9&gt;=4,"",IF(Dati!L17="","",(Dati!L17)/C9*100)))</f>
        <v/>
      </c>
      <c r="L9" s="56" t="str">
        <f>IF(C9&lt;3,"",IF(C9&gt;=4,"",IF(Dati!M17="","",(Dati!M17)/C9*100)))</f>
        <v/>
      </c>
      <c r="M9" s="56" t="str">
        <f>IF(C9&lt;3,"",IF(C9&gt;=4,"",IF(Dati!N17="","",(Dati!N17)/C9*100)))</f>
        <v/>
      </c>
      <c r="N9" s="57"/>
      <c r="O9" s="60" t="s">
        <v>26</v>
      </c>
      <c r="P9" s="52"/>
      <c r="Q9" s="61" t="str">
        <f>IF(COUNT(D6:H22,D32:H48,D58:H74,D84:H100,D110:H126,D136:H152,D162:H178,D188:H204)&lt;2,"",IF(P13&lt;2,"",STDEV(D6:H22,D32:H48,D58:H74,D84:H100,D110:H126,D136:H152,D162:H178,D188:H204)))</f>
        <v/>
      </c>
      <c r="R9" s="52"/>
      <c r="S9" s="52"/>
    </row>
    <row r="10" spans="1:19" ht="13.8" thickBot="1" x14ac:dyDescent="0.3">
      <c r="A10" s="53">
        <f>Dati!A18</f>
        <v>5</v>
      </c>
      <c r="B10" s="53" t="str">
        <f>Dati!B18</f>
        <v/>
      </c>
      <c r="C10" s="54" t="str">
        <f>IF(Dati!C18="","",LOG(Dati!C18))</f>
        <v/>
      </c>
      <c r="D10" s="55" t="str">
        <f>IF(Dati!J18&lt;3,"",IF(Dati!J18&gt;=4,"",Dati!J18))</f>
        <v/>
      </c>
      <c r="E10" s="55" t="str">
        <f>IF(Dati!K18&lt;3,"",IF(Dati!K18&gt;=4,"",Dati!K18))</f>
        <v/>
      </c>
      <c r="F10" s="55" t="str">
        <f>IF(Dati!L18&lt;3,"",IF(Dati!L18&gt;=4,"",Dati!L18))</f>
        <v/>
      </c>
      <c r="G10" s="55" t="str">
        <f>IF(Dati!M18&lt;3,"",IF(Dati!M18&gt;=4,"",Dati!M18))</f>
        <v/>
      </c>
      <c r="H10" s="55">
        <f>IF(Dati!N18&lt;3,"",IF(Dati!N18&gt;=4,"",Dati!N18))</f>
        <v>3.255272505103306</v>
      </c>
      <c r="I10" s="56" t="str">
        <f>IF(C10&lt;3,"",IF(C10&gt;=4,"",IF(Dati!J18="","",(Dati!J18)/C10*100)))</f>
        <v/>
      </c>
      <c r="J10" s="56" t="str">
        <f>IF(C10&lt;3,"",IF(C10&gt;=4,"",IF(Dati!K18="","",(Dati!K18)/C10*100)))</f>
        <v/>
      </c>
      <c r="K10" s="56" t="str">
        <f>IF(C10&lt;3,"",IF(C10&gt;=4,"",IF(Dati!L18="","",(Dati!L18)/C10*100)))</f>
        <v/>
      </c>
      <c r="L10" s="56" t="str">
        <f>IF(C10&lt;3,"",IF(C10&gt;=4,"",IF(Dati!M18="","",(Dati!M18)/C10*100)))</f>
        <v/>
      </c>
      <c r="M10" s="56" t="str">
        <f>IF(C10&lt;3,"",IF(C10&gt;=4,"",IF(Dati!N18="","",(Dati!N18)/C10*100)))</f>
        <v/>
      </c>
      <c r="N10" s="57"/>
      <c r="O10" s="62" t="s">
        <v>28</v>
      </c>
      <c r="P10" s="63"/>
      <c r="Q10" s="64" t="str">
        <f>IF(COUNT(D6:H22,D32:H48,D58:H74,D84:H100,D110:H126,D136:H152,D162:H178,D188:H204)&lt;2,"Immettere più dati",IF(P13&lt;2,"Immettere più lab.",Q9*2^0.5*(TINV(0.05,COUNT(D6:H22,D32:H48,D58:H74,D84:H100,D110:H126,D136:H152,D162:H178,D188:H204)-1))))</f>
        <v>Immettere più lab.</v>
      </c>
      <c r="R10" s="52"/>
      <c r="S10" s="52"/>
    </row>
    <row r="11" spans="1:19" x14ac:dyDescent="0.25">
      <c r="A11" s="53">
        <f>Dati!A19</f>
        <v>6</v>
      </c>
      <c r="B11" s="53">
        <f>Dati!B19</f>
        <v>2008</v>
      </c>
      <c r="C11" s="54">
        <f>IF(Dati!C19="","",LOG(Dati!C19))</f>
        <v>3.1931245983544616</v>
      </c>
      <c r="D11" s="55">
        <f>IF(Dati!J19&lt;3,"",IF(Dati!J19&gt;=4,"",Dati!J19))</f>
        <v>3.3617278360175931</v>
      </c>
      <c r="E11" s="55">
        <f>IF(Dati!K19&lt;3,"",IF(Dati!K19&gt;=4,"",Dati!K19))</f>
        <v>3.4149733479708178</v>
      </c>
      <c r="F11" s="55" t="str">
        <f>IF(Dati!L19&lt;3,"",IF(Dati!L19&gt;=4,"",Dati!L19))</f>
        <v/>
      </c>
      <c r="G11" s="55" t="str">
        <f>IF(Dati!M19&lt;3,"",IF(Dati!M19&gt;=4,"",Dati!M19))</f>
        <v/>
      </c>
      <c r="H11" s="55">
        <f>IF(Dati!N19&lt;3,"",IF(Dati!N19&gt;=4,"",Dati!N19))</f>
        <v>3.3802112417116059</v>
      </c>
      <c r="I11" s="56">
        <f>IF(C11&lt;3,"",IF(C11&gt;=4,"",IF(Dati!J19="","",(Dati!J19)/C11*100)))</f>
        <v>105.28019601082961</v>
      </c>
      <c r="J11" s="56">
        <f>IF(C11&lt;3,"",IF(C11&gt;=4,"",IF(Dati!K19="","",(Dati!K19)/C11*100)))</f>
        <v>106.94770099891133</v>
      </c>
      <c r="K11" s="56" t="str">
        <f>IF(C11&lt;3,"",IF(C11&gt;=4,"",IF(Dati!L19="","",(Dati!L19)/C11*100)))</f>
        <v/>
      </c>
      <c r="L11" s="56" t="str">
        <f>IF(C11&lt;3,"",IF(C11&gt;=4,"",IF(Dati!M19="","",(Dati!M19)/C11*100)))</f>
        <v/>
      </c>
      <c r="M11" s="56">
        <f>IF(C11&lt;3,"",IF(C11&gt;=4,"",IF(Dati!N19="","",(Dati!N19)/C11*100)))</f>
        <v>105.85904613473451</v>
      </c>
      <c r="N11" s="57"/>
      <c r="O11" s="57"/>
      <c r="P11" s="52"/>
      <c r="Q11" s="52"/>
      <c r="R11" s="52"/>
      <c r="S11" s="52"/>
    </row>
    <row r="12" spans="1:19" x14ac:dyDescent="0.25">
      <c r="A12" s="53">
        <f>Dati!A20</f>
        <v>7</v>
      </c>
      <c r="B12" s="53" t="str">
        <f>Dati!B20</f>
        <v/>
      </c>
      <c r="C12" s="54" t="str">
        <f>IF(Dati!C20="","",LOG(Dati!C20))</f>
        <v/>
      </c>
      <c r="D12" s="55" t="str">
        <f>IF(Dati!J20&lt;3,"",IF(Dati!J20&gt;=4,"",Dati!J20))</f>
        <v/>
      </c>
      <c r="E12" s="55">
        <f>IF(Dati!K20&lt;3,"",IF(Dati!K20&gt;=4,"",Dati!K20))</f>
        <v>3.2787536009528289</v>
      </c>
      <c r="F12" s="55" t="str">
        <f>IF(Dati!L20&lt;3,"",IF(Dati!L20&gt;=4,"",Dati!L20))</f>
        <v/>
      </c>
      <c r="G12" s="55" t="str">
        <f>IF(Dati!M20&lt;3,"",IF(Dati!M20&gt;=4,"",Dati!M20))</f>
        <v/>
      </c>
      <c r="H12" s="55" t="str">
        <f>IF(Dati!N20&lt;3,"",IF(Dati!N20&gt;=4,"",Dati!N20))</f>
        <v/>
      </c>
      <c r="I12" s="56" t="str">
        <f>IF(C12&lt;3,"",IF(C12&gt;=4,"",IF(Dati!J20="","",(Dati!J20)/C12*100)))</f>
        <v/>
      </c>
      <c r="J12" s="56" t="str">
        <f>IF(C12&lt;3,"",IF(C12&gt;=4,"",IF(Dati!K20="","",(Dati!K20)/C12*100)))</f>
        <v/>
      </c>
      <c r="K12" s="56" t="str">
        <f>IF(C12&lt;3,"",IF(C12&gt;=4,"",IF(Dati!L20="","",(Dati!L20)/C12*100)))</f>
        <v/>
      </c>
      <c r="L12" s="56" t="str">
        <f>IF(C12&lt;3,"",IF(C12&gt;=4,"",IF(Dati!M20="","",(Dati!M20)/C12*100)))</f>
        <v/>
      </c>
      <c r="M12" s="56" t="str">
        <f>IF(C12&lt;3,"",IF(C12&gt;=4,"",IF(Dati!N20="","",(Dati!N20)/C12*100)))</f>
        <v/>
      </c>
      <c r="N12" s="57"/>
      <c r="O12" s="57"/>
      <c r="P12" s="52"/>
      <c r="Q12" s="52"/>
      <c r="R12" s="52"/>
      <c r="S12" s="52"/>
    </row>
    <row r="13" spans="1:19" x14ac:dyDescent="0.25">
      <c r="A13" s="53">
        <f>Dati!A21</f>
        <v>8</v>
      </c>
      <c r="B13" s="53">
        <f>Dati!B21</f>
        <v>2008</v>
      </c>
      <c r="C13" s="54" t="str">
        <f>IF(Dati!C21="","",LOG(Dati!C21))</f>
        <v/>
      </c>
      <c r="D13" s="55">
        <f>IF(Dati!J21&lt;3,"",IF(Dati!J21&gt;=4,"",Dati!J21))</f>
        <v>3.5910646070264991</v>
      </c>
      <c r="E13" s="55" t="str">
        <f>IF(Dati!K21&lt;3,"",IF(Dati!K21&gt;=4,"",Dati!K21))</f>
        <v/>
      </c>
      <c r="F13" s="55">
        <f>IF(Dati!L21&lt;3,"",IF(Dati!L21&gt;=4,"",Dati!L21))</f>
        <v>3.5314789170422549</v>
      </c>
      <c r="G13" s="55" t="str">
        <f>IF(Dati!M21&lt;3,"",IF(Dati!M21&gt;=4,"",Dati!M21))</f>
        <v/>
      </c>
      <c r="H13" s="55" t="str">
        <f>IF(Dati!N21&lt;3,"",IF(Dati!N21&gt;=4,"",Dati!N21))</f>
        <v/>
      </c>
      <c r="I13" s="56" t="str">
        <f>IF(C13&lt;3,"",IF(C13&gt;=4,"",IF(Dati!J21="","",(Dati!J21)/C13*100)))</f>
        <v/>
      </c>
      <c r="J13" s="56" t="str">
        <f>IF(C13&lt;3,"",IF(C13&gt;=4,"",IF(Dati!K21="","",(Dati!K21)/C13*100)))</f>
        <v/>
      </c>
      <c r="K13" s="56" t="str">
        <f>IF(C13&lt;3,"",IF(C13&gt;=4,"",IF(Dati!L21="","",(Dati!L21)/C13*100)))</f>
        <v/>
      </c>
      <c r="L13" s="56" t="str">
        <f>IF(C13&lt;3,"",IF(C13&gt;=4,"",IF(Dati!M21="","",(Dati!M21)/C13*100)))</f>
        <v/>
      </c>
      <c r="M13" s="56" t="str">
        <f>IF(C13&lt;3,"",IF(C13&gt;=4,"",IF(Dati!N21="","",(Dati!N21)/C13*100)))</f>
        <v/>
      </c>
      <c r="O13" s="65" t="s">
        <v>32</v>
      </c>
      <c r="P13" s="52">
        <f>COUNT(E24,E50,E76,E102,E128,E154,E180,E206)</f>
        <v>0</v>
      </c>
      <c r="Q13" s="52"/>
      <c r="R13" s="52"/>
      <c r="S13" s="52"/>
    </row>
    <row r="14" spans="1:19" x14ac:dyDescent="0.25">
      <c r="A14" s="53">
        <f>Dati!A22</f>
        <v>9</v>
      </c>
      <c r="B14" s="53" t="e">
        <f>Dati!B22</f>
        <v>#REF!</v>
      </c>
      <c r="C14" s="54" t="e">
        <f>IF(Dati!C22="","",LOG(Dati!C22))</f>
        <v>#REF!</v>
      </c>
      <c r="D14" s="55" t="e">
        <f>IF(Dati!J22&lt;3,"",IF(Dati!J22&gt;=4,"",Dati!J22))</f>
        <v>#REF!</v>
      </c>
      <c r="E14" s="55" t="e">
        <f>IF(Dati!K22&lt;3,"",IF(Dati!K22&gt;=4,"",Dati!K22))</f>
        <v>#REF!</v>
      </c>
      <c r="F14" s="55" t="e">
        <f>IF(Dati!L22&lt;3,"",IF(Dati!L22&gt;=4,"",Dati!L22))</f>
        <v>#REF!</v>
      </c>
      <c r="G14" s="55" t="e">
        <f>IF(Dati!M22&lt;3,"",IF(Dati!M22&gt;=4,"",Dati!M22))</f>
        <v>#REF!</v>
      </c>
      <c r="H14" s="55" t="e">
        <f>IF(Dati!N22&lt;3,"",IF(Dati!N22&gt;=4,"",Dati!N22))</f>
        <v>#REF!</v>
      </c>
      <c r="I14" s="56" t="e">
        <f>IF(C14&lt;3,"",IF(C14&gt;=4,"",IF(Dati!J22="","",(Dati!J22)/C14*100)))</f>
        <v>#REF!</v>
      </c>
      <c r="J14" s="56" t="e">
        <f>IF(C14&lt;3,"",IF(C14&gt;=4,"",IF(Dati!K22="","",(Dati!K22)/C14*100)))</f>
        <v>#REF!</v>
      </c>
      <c r="K14" s="56" t="e">
        <f>IF(C14&lt;3,"",IF(C14&gt;=4,"",IF(Dati!L22="","",(Dati!L22)/C14*100)))</f>
        <v>#REF!</v>
      </c>
      <c r="L14" s="56" t="e">
        <f>IF(C14&lt;3,"",IF(C14&gt;=4,"",IF(Dati!M22="","",(Dati!M22)/C14*100)))</f>
        <v>#REF!</v>
      </c>
      <c r="M14" s="56" t="e">
        <f>IF(C14&lt;3,"",IF(C14&gt;=4,"",IF(Dati!N22="","",(Dati!N22)/C14*100)))</f>
        <v>#REF!</v>
      </c>
      <c r="N14" s="57"/>
      <c r="O14" s="57"/>
      <c r="P14" s="52"/>
      <c r="Q14" s="52"/>
      <c r="R14" s="52"/>
      <c r="S14" s="52"/>
    </row>
    <row r="15" spans="1:19" x14ac:dyDescent="0.25">
      <c r="A15" s="53">
        <f>Dati!A23</f>
        <v>10</v>
      </c>
      <c r="B15" s="53" t="e">
        <f>Dati!B23</f>
        <v>#REF!</v>
      </c>
      <c r="C15" s="54" t="e">
        <f>IF(Dati!C23="","",LOG(Dati!C23))</f>
        <v>#REF!</v>
      </c>
      <c r="D15" s="55" t="e">
        <f>IF(Dati!J23&lt;3,"",IF(Dati!J23&gt;=4,"",Dati!J23))</f>
        <v>#REF!</v>
      </c>
      <c r="E15" s="55" t="e">
        <f>IF(Dati!K23&lt;3,"",IF(Dati!K23&gt;=4,"",Dati!K23))</f>
        <v>#REF!</v>
      </c>
      <c r="F15" s="55" t="e">
        <f>IF(Dati!L23&lt;3,"",IF(Dati!L23&gt;=4,"",Dati!L23))</f>
        <v>#REF!</v>
      </c>
      <c r="G15" s="55" t="e">
        <f>IF(Dati!M23&lt;3,"",IF(Dati!M23&gt;=4,"",Dati!M23))</f>
        <v>#REF!</v>
      </c>
      <c r="H15" s="55" t="e">
        <f>IF(Dati!N23&lt;3,"",IF(Dati!N23&gt;=4,"",Dati!N23))</f>
        <v>#REF!</v>
      </c>
      <c r="I15" s="56" t="e">
        <f>IF(C15&lt;3,"",IF(C15&gt;=4,"",IF(Dati!J23="","",(Dati!J23)/C15*100)))</f>
        <v>#REF!</v>
      </c>
      <c r="J15" s="56" t="e">
        <f>IF(C15&lt;3,"",IF(C15&gt;=4,"",IF(Dati!K23="","",(Dati!K23)/C15*100)))</f>
        <v>#REF!</v>
      </c>
      <c r="K15" s="56" t="e">
        <f>IF(C15&lt;3,"",IF(C15&gt;=4,"",IF(Dati!L23="","",(Dati!L23)/C15*100)))</f>
        <v>#REF!</v>
      </c>
      <c r="L15" s="56" t="e">
        <f>IF(C15&lt;3,"",IF(C15&gt;=4,"",IF(Dati!M23="","",(Dati!M23)/C15*100)))</f>
        <v>#REF!</v>
      </c>
      <c r="M15" s="56" t="e">
        <f>IF(C15&lt;3,"",IF(C15&gt;=4,"",IF(Dati!N23="","",(Dati!N23)/C15*100)))</f>
        <v>#REF!</v>
      </c>
      <c r="N15" s="57"/>
      <c r="O15" s="57"/>
      <c r="P15" s="52"/>
      <c r="Q15" s="52"/>
      <c r="R15" s="52"/>
      <c r="S15" s="52"/>
    </row>
    <row r="16" spans="1:19" x14ac:dyDescent="0.25">
      <c r="A16" s="53">
        <f>Dati!A24</f>
        <v>11</v>
      </c>
      <c r="B16" s="53" t="e">
        <f>Dati!B24</f>
        <v>#REF!</v>
      </c>
      <c r="C16" s="54" t="e">
        <f>IF(Dati!C24="","",LOG(Dati!C24))</f>
        <v>#REF!</v>
      </c>
      <c r="D16" s="55" t="e">
        <f>IF(Dati!J24&lt;3,"",IF(Dati!J24&gt;=4,"",Dati!J24))</f>
        <v>#REF!</v>
      </c>
      <c r="E16" s="55" t="e">
        <f>IF(Dati!K24&lt;3,"",IF(Dati!K24&gt;=4,"",Dati!K24))</f>
        <v>#REF!</v>
      </c>
      <c r="F16" s="55" t="e">
        <f>IF(Dati!L24&lt;3,"",IF(Dati!L24&gt;=4,"",Dati!L24))</f>
        <v>#REF!</v>
      </c>
      <c r="G16" s="55" t="e">
        <f>IF(Dati!M24&lt;3,"",IF(Dati!M24&gt;=4,"",Dati!M24))</f>
        <v>#REF!</v>
      </c>
      <c r="H16" s="55" t="e">
        <f>IF(Dati!N24&lt;3,"",IF(Dati!N24&gt;=4,"",Dati!N24))</f>
        <v>#REF!</v>
      </c>
      <c r="I16" s="56" t="e">
        <f>IF(C16&lt;3,"",IF(C16&gt;=4,"",IF(Dati!J24="","",(Dati!J24)/C16*100)))</f>
        <v>#REF!</v>
      </c>
      <c r="J16" s="56" t="e">
        <f>IF(C16&lt;3,"",IF(C16&gt;=4,"",IF(Dati!K24="","",(Dati!K24)/C16*100)))</f>
        <v>#REF!</v>
      </c>
      <c r="K16" s="56" t="e">
        <f>IF(C16&lt;3,"",IF(C16&gt;=4,"",IF(Dati!L24="","",(Dati!L24)/C16*100)))</f>
        <v>#REF!</v>
      </c>
      <c r="L16" s="56" t="e">
        <f>IF(C16&lt;3,"",IF(C16&gt;=4,"",IF(Dati!M24="","",(Dati!M24)/C16*100)))</f>
        <v>#REF!</v>
      </c>
      <c r="M16" s="56" t="e">
        <f>IF(C16&lt;3,"",IF(C16&gt;=4,"",IF(Dati!N24="","",(Dati!N24)/C16*100)))</f>
        <v>#REF!</v>
      </c>
      <c r="N16" s="57"/>
      <c r="O16" s="57"/>
      <c r="P16" s="52"/>
      <c r="Q16" s="52"/>
      <c r="R16" s="52"/>
      <c r="S16" s="52"/>
    </row>
    <row r="17" spans="1:19" x14ac:dyDescent="0.25">
      <c r="A17" s="53">
        <f>Dati!A25</f>
        <v>12</v>
      </c>
      <c r="B17" s="53" t="e">
        <f>Dati!B25</f>
        <v>#REF!</v>
      </c>
      <c r="C17" s="54" t="e">
        <f>IF(Dati!C25="","",LOG(Dati!C25))</f>
        <v>#REF!</v>
      </c>
      <c r="D17" s="55" t="e">
        <f>IF(Dati!J25&lt;3,"",IF(Dati!J25&gt;=4,"",Dati!J25))</f>
        <v>#REF!</v>
      </c>
      <c r="E17" s="55" t="e">
        <f>IF(Dati!K25&lt;3,"",IF(Dati!K25&gt;=4,"",Dati!K25))</f>
        <v>#REF!</v>
      </c>
      <c r="F17" s="55" t="e">
        <f>IF(Dati!L25&lt;3,"",IF(Dati!L25&gt;=4,"",Dati!L25))</f>
        <v>#REF!</v>
      </c>
      <c r="G17" s="55" t="e">
        <f>IF(Dati!M25&lt;3,"",IF(Dati!M25&gt;=4,"",Dati!M25))</f>
        <v>#REF!</v>
      </c>
      <c r="H17" s="55" t="e">
        <f>IF(Dati!N25&lt;3,"",IF(Dati!N25&gt;=4,"",Dati!N25))</f>
        <v>#REF!</v>
      </c>
      <c r="I17" s="56" t="e">
        <f>IF(C17&lt;3,"",IF(C17&gt;=4,"",IF(Dati!J25="","",(Dati!J25)/C17*100)))</f>
        <v>#REF!</v>
      </c>
      <c r="J17" s="56" t="e">
        <f>IF(C17&lt;3,"",IF(C17&gt;=4,"",IF(Dati!K25="","",(Dati!K25)/C17*100)))</f>
        <v>#REF!</v>
      </c>
      <c r="K17" s="56" t="e">
        <f>IF(C17&lt;3,"",IF(C17&gt;=4,"",IF(Dati!L25="","",(Dati!L25)/C17*100)))</f>
        <v>#REF!</v>
      </c>
      <c r="L17" s="56" t="e">
        <f>IF(C17&lt;3,"",IF(C17&gt;=4,"",IF(Dati!M25="","",(Dati!M25)/C17*100)))</f>
        <v>#REF!</v>
      </c>
      <c r="M17" s="56" t="e">
        <f>IF(C17&lt;3,"",IF(C17&gt;=4,"",IF(Dati!N25="","",(Dati!N25)/C17*100)))</f>
        <v>#REF!</v>
      </c>
      <c r="N17" s="57"/>
      <c r="O17" s="57"/>
      <c r="P17" s="52"/>
      <c r="Q17" s="52"/>
      <c r="R17" s="52"/>
      <c r="S17" s="52"/>
    </row>
    <row r="18" spans="1:19" x14ac:dyDescent="0.25">
      <c r="A18" s="53">
        <f>Dati!A26</f>
        <v>13</v>
      </c>
      <c r="B18" s="53" t="e">
        <f>Dati!B26</f>
        <v>#REF!</v>
      </c>
      <c r="C18" s="54" t="e">
        <f>IF(Dati!C26="","",LOG(Dati!C26))</f>
        <v>#REF!</v>
      </c>
      <c r="D18" s="55" t="e">
        <f>IF(Dati!J26&lt;3,"",IF(Dati!J26&gt;=4,"",Dati!J26))</f>
        <v>#REF!</v>
      </c>
      <c r="E18" s="55" t="e">
        <f>IF(Dati!K26&lt;3,"",IF(Dati!K26&gt;=4,"",Dati!K26))</f>
        <v>#REF!</v>
      </c>
      <c r="F18" s="55" t="e">
        <f>IF(Dati!L26&lt;3,"",IF(Dati!L26&gt;=4,"",Dati!L26))</f>
        <v>#REF!</v>
      </c>
      <c r="G18" s="55" t="e">
        <f>IF(Dati!M26&lt;3,"",IF(Dati!M26&gt;=4,"",Dati!M26))</f>
        <v>#REF!</v>
      </c>
      <c r="H18" s="55" t="e">
        <f>IF(Dati!N26&lt;3,"",IF(Dati!N26&gt;=4,"",Dati!N26))</f>
        <v>#REF!</v>
      </c>
      <c r="I18" s="56" t="e">
        <f>IF(C18&lt;3,"",IF(C18&gt;=4,"",IF(Dati!J26="","",(Dati!J26)/C18*100)))</f>
        <v>#REF!</v>
      </c>
      <c r="J18" s="56" t="e">
        <f>IF(C18&lt;3,"",IF(C18&gt;=4,"",IF(Dati!K26="","",(Dati!K26)/C18*100)))</f>
        <v>#REF!</v>
      </c>
      <c r="K18" s="56" t="e">
        <f>IF(C18&lt;3,"",IF(C18&gt;=4,"",IF(Dati!L26="","",(Dati!L26)/C18*100)))</f>
        <v>#REF!</v>
      </c>
      <c r="L18" s="56" t="e">
        <f>IF(C18&lt;3,"",IF(C18&gt;=4,"",IF(Dati!M26="","",(Dati!M26)/C18*100)))</f>
        <v>#REF!</v>
      </c>
      <c r="M18" s="56" t="e">
        <f>IF(C18&lt;3,"",IF(C18&gt;=4,"",IF(Dati!N26="","",(Dati!N26)/C18*100)))</f>
        <v>#REF!</v>
      </c>
      <c r="N18" s="57"/>
      <c r="O18" s="57"/>
      <c r="P18" s="52"/>
      <c r="Q18" s="52"/>
      <c r="R18" s="52"/>
      <c r="S18" s="52"/>
    </row>
    <row r="19" spans="1:19" x14ac:dyDescent="0.25">
      <c r="A19" s="53">
        <f>Dati!A27</f>
        <v>14</v>
      </c>
      <c r="B19" s="53" t="e">
        <f>Dati!B27</f>
        <v>#REF!</v>
      </c>
      <c r="C19" s="54" t="e">
        <f>IF(Dati!C27="","",LOG(Dati!C27))</f>
        <v>#REF!</v>
      </c>
      <c r="D19" s="55" t="e">
        <f>IF(Dati!J27&lt;3,"",IF(Dati!J27&gt;=4,"",Dati!J27))</f>
        <v>#REF!</v>
      </c>
      <c r="E19" s="55" t="e">
        <f>IF(Dati!K27&lt;3,"",IF(Dati!K27&gt;=4,"",Dati!K27))</f>
        <v>#REF!</v>
      </c>
      <c r="F19" s="55" t="e">
        <f>IF(Dati!L27&lt;3,"",IF(Dati!L27&gt;=4,"",Dati!L27))</f>
        <v>#REF!</v>
      </c>
      <c r="G19" s="55" t="e">
        <f>IF(Dati!M27&lt;3,"",IF(Dati!M27&gt;=4,"",Dati!M27))</f>
        <v>#REF!</v>
      </c>
      <c r="H19" s="55" t="e">
        <f>IF(Dati!N27&lt;3,"",IF(Dati!N27&gt;=4,"",Dati!N27))</f>
        <v>#REF!</v>
      </c>
      <c r="I19" s="56" t="e">
        <f>IF(C19&lt;3,"",IF(C19&gt;=4,"",IF(Dati!J27="","",(Dati!J27)/C19*100)))</f>
        <v>#REF!</v>
      </c>
      <c r="J19" s="56" t="e">
        <f>IF(C19&lt;3,"",IF(C19&gt;=4,"",IF(Dati!K27="","",(Dati!K27)/C19*100)))</f>
        <v>#REF!</v>
      </c>
      <c r="K19" s="56" t="e">
        <f>IF(C19&lt;3,"",IF(C19&gt;=4,"",IF(Dati!L27="","",(Dati!L27)/C19*100)))</f>
        <v>#REF!</v>
      </c>
      <c r="L19" s="56" t="e">
        <f>IF(C19&lt;3,"",IF(C19&gt;=4,"",IF(Dati!M27="","",(Dati!M27)/C19*100)))</f>
        <v>#REF!</v>
      </c>
      <c r="M19" s="56" t="e">
        <f>IF(C19&lt;3,"",IF(C19&gt;=4,"",IF(Dati!N27="","",(Dati!N27)/C19*100)))</f>
        <v>#REF!</v>
      </c>
      <c r="N19" s="57"/>
      <c r="O19" s="57"/>
      <c r="P19" s="52"/>
      <c r="Q19" s="52"/>
      <c r="R19" s="52"/>
      <c r="S19" s="52"/>
    </row>
    <row r="20" spans="1:19" x14ac:dyDescent="0.25">
      <c r="A20" s="53">
        <f>Dati!A28</f>
        <v>15</v>
      </c>
      <c r="B20" s="53" t="e">
        <f>Dati!B28</f>
        <v>#REF!</v>
      </c>
      <c r="C20" s="54" t="e">
        <f>IF(Dati!C28="","",LOG(Dati!C28))</f>
        <v>#REF!</v>
      </c>
      <c r="D20" s="55" t="e">
        <f>IF(Dati!J28&lt;3,"",IF(Dati!J28&gt;=4,"",Dati!J28))</f>
        <v>#REF!</v>
      </c>
      <c r="E20" s="55" t="e">
        <f>IF(Dati!K28&lt;3,"",IF(Dati!K28&gt;=4,"",Dati!K28))</f>
        <v>#REF!</v>
      </c>
      <c r="F20" s="55" t="e">
        <f>IF(Dati!L28&lt;3,"",IF(Dati!L28&gt;=4,"",Dati!L28))</f>
        <v>#REF!</v>
      </c>
      <c r="G20" s="55" t="e">
        <f>IF(Dati!M28&lt;3,"",IF(Dati!M28&gt;=4,"",Dati!M28))</f>
        <v>#REF!</v>
      </c>
      <c r="H20" s="55" t="e">
        <f>IF(Dati!N28&lt;3,"",IF(Dati!N28&gt;=4,"",Dati!N28))</f>
        <v>#REF!</v>
      </c>
      <c r="I20" s="56" t="e">
        <f>IF(C20&lt;3,"",IF(C20&gt;=4,"",IF(Dati!J28="","",(Dati!J28)/C20*100)))</f>
        <v>#REF!</v>
      </c>
      <c r="J20" s="56" t="e">
        <f>IF(C20&lt;3,"",IF(C20&gt;=4,"",IF(Dati!K28="","",(Dati!K28)/C20*100)))</f>
        <v>#REF!</v>
      </c>
      <c r="K20" s="56" t="e">
        <f>IF(C20&lt;3,"",IF(C20&gt;=4,"",IF(Dati!L28="","",(Dati!L28)/C20*100)))</f>
        <v>#REF!</v>
      </c>
      <c r="L20" s="56" t="e">
        <f>IF(C20&lt;3,"",IF(C20&gt;=4,"",IF(Dati!M28="","",(Dati!M28)/C20*100)))</f>
        <v>#REF!</v>
      </c>
      <c r="M20" s="56" t="e">
        <f>IF(C20&lt;3,"",IF(C20&gt;=4,"",IF(Dati!N28="","",(Dati!N28)/C20*100)))</f>
        <v>#REF!</v>
      </c>
      <c r="N20" s="57"/>
      <c r="O20" s="57"/>
      <c r="P20" s="52"/>
      <c r="Q20" s="52"/>
      <c r="R20" s="52"/>
      <c r="S20" s="52"/>
    </row>
    <row r="21" spans="1:19" x14ac:dyDescent="0.25">
      <c r="A21" s="53">
        <f>Dati!A29</f>
        <v>16</v>
      </c>
      <c r="B21" s="53" t="e">
        <f>Dati!B29</f>
        <v>#REF!</v>
      </c>
      <c r="C21" s="54" t="e">
        <f>IF(Dati!C29="","",LOG(Dati!C29))</f>
        <v>#REF!</v>
      </c>
      <c r="D21" s="55" t="e">
        <f>IF(Dati!J29&lt;3,"",IF(Dati!J29&gt;=4,"",Dati!J29))</f>
        <v>#REF!</v>
      </c>
      <c r="E21" s="55" t="e">
        <f>IF(Dati!K29&lt;3,"",IF(Dati!K29&gt;=4,"",Dati!K29))</f>
        <v>#REF!</v>
      </c>
      <c r="F21" s="55" t="e">
        <f>IF(Dati!L29&lt;3,"",IF(Dati!L29&gt;=4,"",Dati!L29))</f>
        <v>#REF!</v>
      </c>
      <c r="G21" s="55" t="e">
        <f>IF(Dati!M29&lt;3,"",IF(Dati!M29&gt;=4,"",Dati!M29))</f>
        <v>#REF!</v>
      </c>
      <c r="H21" s="55" t="e">
        <f>IF(Dati!N29&lt;3,"",IF(Dati!N29&gt;=4,"",Dati!N29))</f>
        <v>#REF!</v>
      </c>
      <c r="I21" s="56" t="e">
        <f>IF(C21&lt;3,"",IF(C21&gt;=4,"",IF(Dati!J29="","",(Dati!J29)/C21*100)))</f>
        <v>#REF!</v>
      </c>
      <c r="J21" s="56" t="e">
        <f>IF(C21&lt;3,"",IF(C21&gt;=4,"",IF(Dati!K29="","",(Dati!K29)/C21*100)))</f>
        <v>#REF!</v>
      </c>
      <c r="K21" s="56" t="e">
        <f>IF(C21&lt;3,"",IF(C21&gt;=4,"",IF(Dati!L29="","",(Dati!L29)/C21*100)))</f>
        <v>#REF!</v>
      </c>
      <c r="L21" s="56" t="e">
        <f>IF(C21&lt;3,"",IF(C21&gt;=4,"",IF(Dati!M29="","",(Dati!M29)/C21*100)))</f>
        <v>#REF!</v>
      </c>
      <c r="M21" s="56" t="e">
        <f>IF(C21&lt;3,"",IF(C21&gt;=4,"",IF(Dati!N29="","",(Dati!N29)/C21*100)))</f>
        <v>#REF!</v>
      </c>
      <c r="N21" s="57"/>
      <c r="O21" s="57"/>
      <c r="P21" s="52"/>
      <c r="Q21" s="52"/>
      <c r="R21" s="52"/>
      <c r="S21" s="52"/>
    </row>
    <row r="22" spans="1:19" x14ac:dyDescent="0.25">
      <c r="A22" s="53">
        <f>Dati!A30</f>
        <v>17</v>
      </c>
      <c r="B22" s="53" t="e">
        <f>Dati!B30</f>
        <v>#REF!</v>
      </c>
      <c r="C22" s="54" t="e">
        <f>IF(Dati!C30="","",LOG(Dati!C30))</f>
        <v>#REF!</v>
      </c>
      <c r="D22" s="55" t="e">
        <f>IF(Dati!J30&lt;3,"",IF(Dati!J30&gt;=4,"",Dati!J30))</f>
        <v>#REF!</v>
      </c>
      <c r="E22" s="55" t="e">
        <f>IF(Dati!K30&lt;3,"",IF(Dati!K30&gt;=4,"",Dati!K30))</f>
        <v>#REF!</v>
      </c>
      <c r="F22" s="55" t="e">
        <f>IF(Dati!L30&lt;3,"",IF(Dati!L30&gt;=4,"",Dati!L30))</f>
        <v>#REF!</v>
      </c>
      <c r="G22" s="55" t="e">
        <f>IF(Dati!M30&lt;3,"",IF(Dati!M30&gt;=4,"",Dati!M30))</f>
        <v>#REF!</v>
      </c>
      <c r="H22" s="55" t="e">
        <f>IF(Dati!N30&lt;3,"",IF(Dati!N30&gt;=4,"",Dati!N30))</f>
        <v>#REF!</v>
      </c>
      <c r="I22" s="56" t="e">
        <f>IF(C22&lt;3,"",IF(C22&gt;=4,"",IF(Dati!J30="","",(Dati!J30)/C22*100)))</f>
        <v>#REF!</v>
      </c>
      <c r="J22" s="56" t="e">
        <f>IF(C22&lt;3,"",IF(C22&gt;=4,"",IF(Dati!K30="","",(Dati!K30)/C22*100)))</f>
        <v>#REF!</v>
      </c>
      <c r="K22" s="56" t="e">
        <f>IF(C22&lt;3,"",IF(C22&gt;=4,"",IF(Dati!L30="","",(Dati!L30)/C22*100)))</f>
        <v>#REF!</v>
      </c>
      <c r="L22" s="56" t="e">
        <f>IF(C22&lt;3,"",IF(C22&gt;=4,"",IF(Dati!M30="","",(Dati!M30)/C22*100)))</f>
        <v>#REF!</v>
      </c>
      <c r="M22" s="56" t="e">
        <f>IF(C22&lt;3,"",IF(C22&gt;=4,"",IF(Dati!N30="","",(Dati!N30)/C22*100)))</f>
        <v>#REF!</v>
      </c>
      <c r="N22" s="57"/>
      <c r="O22" s="57"/>
      <c r="P22" s="52"/>
      <c r="Q22" s="52"/>
      <c r="R22" s="52"/>
      <c r="S22" s="52"/>
    </row>
    <row r="23" spans="1:19" ht="13.8" thickBot="1" x14ac:dyDescent="0.3">
      <c r="A23" s="66"/>
      <c r="B23" s="66"/>
      <c r="C23" s="67"/>
      <c r="D23" s="66"/>
      <c r="E23" s="66"/>
      <c r="F23" s="66"/>
      <c r="G23" s="66"/>
      <c r="H23" s="66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19" ht="13.8" thickTop="1" x14ac:dyDescent="0.25">
      <c r="A24" s="68"/>
      <c r="B24" s="68"/>
      <c r="C24" s="69" t="s">
        <v>14</v>
      </c>
      <c r="D24" s="69"/>
      <c r="E24" s="70" t="e">
        <f>IF(COUNT(D6:H22)&lt;2,"",AVERAGE(D6:H22))</f>
        <v>#REF!</v>
      </c>
      <c r="F24" s="69"/>
      <c r="G24" s="69"/>
      <c r="H24" s="69"/>
      <c r="I24" s="71"/>
      <c r="J24" s="72" t="s">
        <v>7</v>
      </c>
      <c r="K24" s="71"/>
      <c r="L24" s="71"/>
      <c r="M24" s="71"/>
    </row>
    <row r="25" spans="1:19" x14ac:dyDescent="0.25">
      <c r="C25" s="73" t="s">
        <v>6</v>
      </c>
      <c r="E25" s="55" t="e">
        <f>IF(COUNT(D6:H22)&lt;2,"",STDEV(D6:H22))</f>
        <v>#REF!</v>
      </c>
      <c r="J25" s="73" t="s">
        <v>14</v>
      </c>
      <c r="K25" s="73"/>
      <c r="L25" s="55" t="e">
        <f>IF(COUNT(I6:M22)=0,"",AVERAGE(I6:M22))</f>
        <v>#REF!</v>
      </c>
    </row>
    <row r="26" spans="1:19" x14ac:dyDescent="0.25">
      <c r="C26" s="73" t="s">
        <v>23</v>
      </c>
      <c r="E26" s="55" t="e">
        <f>IF(COUNT(D6:H22)=0,"Immettere dati",IF(COUNT(D6:H22)&lt;2,"Immettere più dati",E25*2^0.5*(TINV(0.05,COUNT(D6:H22)-1))))</f>
        <v>#REF!</v>
      </c>
      <c r="F26" s="54" t="str">
        <f>IF(COUNT(D6:H22)=0,"",IF(COUNT(D6:H22)&lt;6,"Attenzione, dati insufficienti!",""))</f>
        <v/>
      </c>
      <c r="J26" s="73" t="s">
        <v>52</v>
      </c>
      <c r="K26" s="73"/>
      <c r="L26" s="55" t="e">
        <f>IF(COUNT(I6:M22)&lt;2,"",STDEV(I6:M22)*2)</f>
        <v>#REF!</v>
      </c>
    </row>
    <row r="27" spans="1:19" x14ac:dyDescent="0.25">
      <c r="C27" s="39" t="s">
        <v>9</v>
      </c>
      <c r="E27" s="55" t="e">
        <f>IF(COUNT(D6:H22)&lt;2,"",E26/(2^0.5))</f>
        <v>#REF!</v>
      </c>
      <c r="F27" s="74" t="str">
        <f>IF(COUNT(D6:H22)=0,"",IF(COUNT(D6:H22)&lt;6,"Attenzione, dati insufficienti!",""))</f>
        <v/>
      </c>
      <c r="J27" s="75" t="s">
        <v>48</v>
      </c>
      <c r="L27" s="39" t="e">
        <f>IF(COUNT(I6:M22)&lt;2,"",DEVSQ(I6:M22))</f>
        <v>#REF!</v>
      </c>
    </row>
    <row r="28" spans="1:19" ht="13.8" thickBot="1" x14ac:dyDescent="0.3">
      <c r="C28" s="39" t="s">
        <v>10</v>
      </c>
      <c r="E28" s="55" t="e">
        <f>IF(COUNT(D6:H22)&lt;2,"",E26/2)</f>
        <v>#REF!</v>
      </c>
      <c r="F28" s="74" t="str">
        <f>IF(COUNT(D6:H22)=0,"",IF(COUNT(D6:H22)&lt;6,"Attenzione, dati insufficienti!",""))</f>
        <v/>
      </c>
      <c r="J28" s="75" t="s">
        <v>49</v>
      </c>
      <c r="L28" s="39" t="e">
        <f>IF(COUNT(I6:M22)&lt;2,"",VAR(I6:M22))</f>
        <v>#REF!</v>
      </c>
    </row>
    <row r="29" spans="1:19" ht="13.8" thickTop="1" x14ac:dyDescent="0.25">
      <c r="A29" s="71"/>
      <c r="B29" s="71"/>
      <c r="C29" s="71"/>
      <c r="D29" s="71"/>
      <c r="E29" s="70"/>
      <c r="F29" s="71"/>
      <c r="G29" s="71"/>
      <c r="H29" s="71"/>
      <c r="I29" s="71"/>
      <c r="J29" s="71"/>
      <c r="K29" s="71"/>
      <c r="L29" s="71"/>
      <c r="M29" s="71"/>
    </row>
    <row r="30" spans="1:19" x14ac:dyDescent="0.25">
      <c r="A30" s="39" t="s">
        <v>16</v>
      </c>
      <c r="D30" s="45"/>
      <c r="E30" s="44"/>
      <c r="F30" s="44"/>
      <c r="G30" s="52"/>
      <c r="H30" s="52"/>
    </row>
    <row r="31" spans="1:19" ht="36" x14ac:dyDescent="0.25">
      <c r="A31" s="48" t="str">
        <f>Dati!A45</f>
        <v>N.</v>
      </c>
      <c r="B31" s="48" t="str">
        <f>Dati!B45</f>
        <v>Anno</v>
      </c>
      <c r="C31" s="48" t="str">
        <f>Dati!C45</f>
        <v>Valore assegnato</v>
      </c>
      <c r="D31" s="48">
        <f>Dati!D45</f>
        <v>1</v>
      </c>
      <c r="E31" s="48">
        <f>Dati!E45</f>
        <v>2</v>
      </c>
      <c r="F31" s="48">
        <f>Dati!F45</f>
        <v>3</v>
      </c>
      <c r="G31" s="48">
        <f>Dati!G45</f>
        <v>4</v>
      </c>
      <c r="H31" s="48">
        <f>Dati!H45</f>
        <v>5</v>
      </c>
      <c r="I31" s="1016" t="s">
        <v>13</v>
      </c>
      <c r="J31" s="1016"/>
      <c r="K31" s="1016"/>
      <c r="L31" s="1016"/>
      <c r="M31" s="1016"/>
    </row>
    <row r="32" spans="1:19" x14ac:dyDescent="0.25">
      <c r="A32" s="48">
        <f>Dati!A46</f>
        <v>1</v>
      </c>
      <c r="B32" s="48">
        <f>Dati!B46</f>
        <v>2007</v>
      </c>
      <c r="C32" s="54" t="e">
        <f>IF(Dati!C46="","",LOG(Dati!C46))</f>
        <v>#VALUE!</v>
      </c>
      <c r="D32" s="55" t="e">
        <f>IF(Dati!J46&lt;3,"",IF(Dati!J46&gt;=4,"",Dati!J46))</f>
        <v>#VALUE!</v>
      </c>
      <c r="E32" s="55" t="str">
        <f>IF(Dati!K46&lt;3,"",IF(Dati!K46&gt;=4,"",Dati!K46))</f>
        <v/>
      </c>
      <c r="F32" s="55" t="str">
        <f>IF(Dati!L46&lt;3,"",IF(Dati!L46&gt;=4,"",Dati!L46))</f>
        <v/>
      </c>
      <c r="G32" s="55" t="e">
        <f>IF(Dati!M46&lt;3,"",IF(Dati!M46&gt;=4,"",Dati!M46))</f>
        <v>#VALUE!</v>
      </c>
      <c r="H32" s="55" t="str">
        <f>IF(Dati!N46&lt;3,"",IF(Dati!N46&gt;=4,"",Dati!N46))</f>
        <v/>
      </c>
      <c r="I32" s="56" t="e">
        <f>IF(C32&lt;3,"",IF(C32&gt;=4,"",IF(Dati!J46="","",(Dati!J46)/C32*100)))</f>
        <v>#VALUE!</v>
      </c>
      <c r="J32" s="56" t="e">
        <f>IF(C32&lt;3,"",IF(C32&gt;=4,"",IF(Dati!K46="","",(Dati!K46)/C32*100)))</f>
        <v>#VALUE!</v>
      </c>
      <c r="K32" s="56" t="e">
        <f>IF(C32&lt;3,"",IF(C32&gt;=4,"",IF(Dati!L46="","",(Dati!L46)/C32*100)))</f>
        <v>#VALUE!</v>
      </c>
      <c r="L32" s="56" t="e">
        <f>IF(C32&lt;3,"",IF(C32&gt;=4,"",IF(Dati!M46="","",(Dati!M46)/C32*100)))</f>
        <v>#VALUE!</v>
      </c>
      <c r="M32" s="56" t="e">
        <f>IF(C32&lt;3,"",IF(C32&gt;=4,"",IF(Dati!N46="","",(Dati!N46)/C32*100)))</f>
        <v>#VALUE!</v>
      </c>
    </row>
    <row r="33" spans="1:13" x14ac:dyDescent="0.25">
      <c r="A33" s="48">
        <f>Dati!A47</f>
        <v>2</v>
      </c>
      <c r="B33" s="48">
        <f>Dati!B47</f>
        <v>2008</v>
      </c>
      <c r="C33" s="54">
        <f>IF(Dati!C47="","",LOG(Dati!C47))</f>
        <v>2.9395192526186187</v>
      </c>
      <c r="D33" s="55">
        <f>IF(Dati!J47&lt;3,"",IF(Dati!J47&gt;=4,"",Dati!J47))</f>
        <v>3.1760912590556813</v>
      </c>
      <c r="E33" s="55" t="str">
        <f>IF(Dati!K47&lt;3,"",IF(Dati!K47&gt;=4,"",Dati!K47))</f>
        <v/>
      </c>
      <c r="F33" s="55">
        <f>IF(Dati!L47&lt;3,"",IF(Dati!L47&gt;=4,"",Dati!L47))</f>
        <v>3.1760912590556813</v>
      </c>
      <c r="G33" s="55" t="str">
        <f>IF(Dati!M47&lt;3,"",IF(Dati!M47&gt;=4,"",Dati!M47))</f>
        <v/>
      </c>
      <c r="H33" s="55" t="str">
        <f>IF(Dati!N47&lt;3,"",IF(Dati!N47&gt;=4,"",Dati!N47))</f>
        <v/>
      </c>
      <c r="I33" s="56" t="str">
        <f>IF(C33&lt;3,"",IF(C33&gt;=4,"",IF(Dati!J47="","",(Dati!J47)/C33*100)))</f>
        <v/>
      </c>
      <c r="J33" s="56" t="str">
        <f>IF(C33&lt;3,"",IF(C33&gt;=4,"",IF(Dati!K47="","",(Dati!K47)/C33*100)))</f>
        <v/>
      </c>
      <c r="K33" s="56" t="str">
        <f>IF(C33&lt;3,"",IF(C33&gt;=4,"",IF(Dati!L47="","",(Dati!L47)/C33*100)))</f>
        <v/>
      </c>
      <c r="L33" s="56" t="str">
        <f>IF(C33&lt;3,"",IF(C33&gt;=4,"",IF(Dati!M47="","",(Dati!M47)/C33*100)))</f>
        <v/>
      </c>
      <c r="M33" s="56" t="str">
        <f>IF(C33&lt;3,"",IF(C33&gt;=4,"",IF(Dati!N47="","",(Dati!N47)/C33*100)))</f>
        <v/>
      </c>
    </row>
    <row r="34" spans="1:13" x14ac:dyDescent="0.25">
      <c r="A34" s="48">
        <f>Dati!A48</f>
        <v>3</v>
      </c>
      <c r="B34" s="48" t="str">
        <f>Dati!B48</f>
        <v/>
      </c>
      <c r="C34" s="54" t="str">
        <f>IF(Dati!C48="","",LOG(Dati!C48))</f>
        <v/>
      </c>
      <c r="D34" s="55">
        <f>IF(Dati!J48&lt;3,"",IF(Dati!J48&gt;=4,"",Dati!J48))</f>
        <v>3.3222192947339191</v>
      </c>
      <c r="E34" s="55" t="str">
        <f>IF(Dati!K48&lt;3,"",IF(Dati!K48&gt;=4,"",Dati!K48))</f>
        <v/>
      </c>
      <c r="F34" s="55">
        <f>IF(Dati!L48&lt;3,"",IF(Dati!L48&gt;=4,"",Dati!L48))</f>
        <v>3.1139433523068369</v>
      </c>
      <c r="G34" s="55" t="str">
        <f>IF(Dati!M48&lt;3,"",IF(Dati!M48&gt;=4,"",Dati!M48))</f>
        <v/>
      </c>
      <c r="H34" s="55" t="str">
        <f>IF(Dati!N48&lt;3,"",IF(Dati!N48&gt;=4,"",Dati!N48))</f>
        <v/>
      </c>
      <c r="I34" s="56" t="str">
        <f>IF(C34&lt;3,"",IF(C34&gt;=4,"",IF(Dati!J48="","",(Dati!J48)/C34*100)))</f>
        <v/>
      </c>
      <c r="J34" s="56" t="str">
        <f>IF(C34&lt;3,"",IF(C34&gt;=4,"",IF(Dati!K48="","",(Dati!K48)/C34*100)))</f>
        <v/>
      </c>
      <c r="K34" s="56" t="str">
        <f>IF(C34&lt;3,"",IF(C34&gt;=4,"",IF(Dati!L48="","",(Dati!L48)/C34*100)))</f>
        <v/>
      </c>
      <c r="L34" s="56" t="str">
        <f>IF(C34&lt;3,"",IF(C34&gt;=4,"",IF(Dati!M48="","",(Dati!M48)/C34*100)))</f>
        <v/>
      </c>
      <c r="M34" s="56" t="str">
        <f>IF(C34&lt;3,"",IF(C34&gt;=4,"",IF(Dati!N48="","",(Dati!N48)/C34*100)))</f>
        <v/>
      </c>
    </row>
    <row r="35" spans="1:13" x14ac:dyDescent="0.25">
      <c r="A35" s="48">
        <f>Dati!A49</f>
        <v>4</v>
      </c>
      <c r="B35" s="48" t="str">
        <f>Dati!B49</f>
        <v/>
      </c>
      <c r="C35" s="54" t="str">
        <f>IF(Dati!C49="","",LOG(Dati!C49))</f>
        <v/>
      </c>
      <c r="D35" s="55">
        <f>IF(Dati!J49&lt;3,"",IF(Dati!J49&gt;=4,"",Dati!J49))</f>
        <v>3.2041199826559246</v>
      </c>
      <c r="E35" s="55" t="str">
        <f>IF(Dati!K49&lt;3,"",IF(Dati!K49&gt;=4,"",Dati!K49))</f>
        <v/>
      </c>
      <c r="F35" s="55">
        <f>IF(Dati!L49&lt;3,"",IF(Dati!L49&gt;=4,"",Dati!L49))</f>
        <v>3.2041199826559246</v>
      </c>
      <c r="G35" s="55" t="str">
        <f>IF(Dati!M49&lt;3,"",IF(Dati!M49&gt;=4,"",Dati!M49))</f>
        <v/>
      </c>
      <c r="H35" s="55" t="str">
        <f>IF(Dati!N49&lt;3,"",IF(Dati!N49&gt;=4,"",Dati!N49))</f>
        <v/>
      </c>
      <c r="I35" s="56" t="str">
        <f>IF(C35&lt;3,"",IF(C35&gt;=4,"",IF(Dati!J49="","",(Dati!J49)/C35*100)))</f>
        <v/>
      </c>
      <c r="J35" s="56" t="str">
        <f>IF(C35&lt;3,"",IF(C35&gt;=4,"",IF(Dati!K49="","",(Dati!K49)/C35*100)))</f>
        <v/>
      </c>
      <c r="K35" s="56" t="str">
        <f>IF(C35&lt;3,"",IF(C35&gt;=4,"",IF(Dati!L49="","",(Dati!L49)/C35*100)))</f>
        <v/>
      </c>
      <c r="L35" s="56" t="str">
        <f>IF(C35&lt;3,"",IF(C35&gt;=4,"",IF(Dati!M49="","",(Dati!M49)/C35*100)))</f>
        <v/>
      </c>
      <c r="M35" s="56" t="str">
        <f>IF(C35&lt;3,"",IF(C35&gt;=4,"",IF(Dati!N49="","",(Dati!N49)/C35*100)))</f>
        <v/>
      </c>
    </row>
    <row r="36" spans="1:13" x14ac:dyDescent="0.25">
      <c r="A36" s="48">
        <f>Dati!A50</f>
        <v>5</v>
      </c>
      <c r="B36" s="48" t="str">
        <f>Dati!B50</f>
        <v/>
      </c>
      <c r="C36" s="54" t="str">
        <f>IF(Dati!C50="","",LOG(Dati!C50))</f>
        <v/>
      </c>
      <c r="D36" s="55" t="str">
        <f>IF(Dati!J50&lt;3,"",IF(Dati!J50&gt;=4,"",Dati!J50))</f>
        <v/>
      </c>
      <c r="E36" s="55" t="str">
        <f>IF(Dati!K50&lt;3,"",IF(Dati!K50&gt;=4,"",Dati!K50))</f>
        <v/>
      </c>
      <c r="F36" s="55" t="str">
        <f>IF(Dati!L50&lt;3,"",IF(Dati!L50&gt;=4,"",Dati!L50))</f>
        <v/>
      </c>
      <c r="G36" s="55" t="str">
        <f>IF(Dati!M50&lt;3,"",IF(Dati!M50&gt;=4,"",Dati!M50))</f>
        <v/>
      </c>
      <c r="H36" s="55" t="str">
        <f>IF(Dati!N50&lt;3,"",IF(Dati!N50&gt;=4,"",Dati!N50))</f>
        <v/>
      </c>
      <c r="I36" s="56" t="str">
        <f>IF(C36&lt;3,"",IF(C36&gt;=4,"",IF(Dati!J50="","",(Dati!J50)/C36*100)))</f>
        <v/>
      </c>
      <c r="J36" s="56" t="str">
        <f>IF(C36&lt;3,"",IF(C36&gt;=4,"",IF(Dati!K50="","",(Dati!K50)/C36*100)))</f>
        <v/>
      </c>
      <c r="K36" s="56" t="str">
        <f>IF(C36&lt;3,"",IF(C36&gt;=4,"",IF(Dati!L50="","",(Dati!L50)/C36*100)))</f>
        <v/>
      </c>
      <c r="L36" s="56" t="str">
        <f>IF(C36&lt;3,"",IF(C36&gt;=4,"",IF(Dati!M50="","",(Dati!M50)/C36*100)))</f>
        <v/>
      </c>
      <c r="M36" s="56" t="str">
        <f>IF(C36&lt;3,"",IF(C36&gt;=4,"",IF(Dati!N50="","",(Dati!N50)/C36*100)))</f>
        <v/>
      </c>
    </row>
    <row r="37" spans="1:13" x14ac:dyDescent="0.25">
      <c r="A37" s="48">
        <f>Dati!A51</f>
        <v>6</v>
      </c>
      <c r="B37" s="48" t="e">
        <f>Dati!B51</f>
        <v>#REF!</v>
      </c>
      <c r="C37" s="54" t="e">
        <f>IF(Dati!C51="","",LOG(Dati!C51))</f>
        <v>#REF!</v>
      </c>
      <c r="D37" s="55" t="e">
        <f>IF(Dati!J51&lt;3,"",IF(Dati!J51&gt;=4,"",Dati!J51))</f>
        <v>#REF!</v>
      </c>
      <c r="E37" s="55" t="e">
        <f>IF(Dati!K51&lt;3,"",IF(Dati!K51&gt;=4,"",Dati!K51))</f>
        <v>#REF!</v>
      </c>
      <c r="F37" s="55" t="e">
        <f>IF(Dati!L51&lt;3,"",IF(Dati!L51&gt;=4,"",Dati!L51))</f>
        <v>#REF!</v>
      </c>
      <c r="G37" s="55" t="e">
        <f>IF(Dati!M51&lt;3,"",IF(Dati!M51&gt;=4,"",Dati!M51))</f>
        <v>#REF!</v>
      </c>
      <c r="H37" s="55" t="e">
        <f>IF(Dati!N51&lt;3,"",IF(Dati!N51&gt;=4,"",Dati!N51))</f>
        <v>#REF!</v>
      </c>
      <c r="I37" s="56" t="e">
        <f>IF(C37&lt;3,"",IF(C37&gt;=4,"",IF(Dati!J51="","",(Dati!J51)/C37*100)))</f>
        <v>#REF!</v>
      </c>
      <c r="J37" s="56" t="e">
        <f>IF(C37&lt;3,"",IF(C37&gt;=4,"",IF(Dati!K51="","",(Dati!K51)/C37*100)))</f>
        <v>#REF!</v>
      </c>
      <c r="K37" s="56" t="e">
        <f>IF(C37&lt;3,"",IF(C37&gt;=4,"",IF(Dati!L51="","",(Dati!L51)/C37*100)))</f>
        <v>#REF!</v>
      </c>
      <c r="L37" s="56" t="e">
        <f>IF(C37&lt;3,"",IF(C37&gt;=4,"",IF(Dati!M51="","",(Dati!M51)/C37*100)))</f>
        <v>#REF!</v>
      </c>
      <c r="M37" s="56" t="e">
        <f>IF(C37&lt;3,"",IF(C37&gt;=4,"",IF(Dati!N51="","",(Dati!N51)/C37*100)))</f>
        <v>#REF!</v>
      </c>
    </row>
    <row r="38" spans="1:13" x14ac:dyDescent="0.25">
      <c r="A38" s="48">
        <f>Dati!A52</f>
        <v>7</v>
      </c>
      <c r="B38" s="48" t="e">
        <f>Dati!B52</f>
        <v>#REF!</v>
      </c>
      <c r="C38" s="54" t="e">
        <f>IF(Dati!C52="","",LOG(Dati!C52))</f>
        <v>#REF!</v>
      </c>
      <c r="D38" s="55" t="e">
        <f>IF(Dati!J52&lt;3,"",IF(Dati!J52&gt;=4,"",Dati!J52))</f>
        <v>#REF!</v>
      </c>
      <c r="E38" s="55" t="e">
        <f>IF(Dati!K52&lt;3,"",IF(Dati!K52&gt;=4,"",Dati!K52))</f>
        <v>#REF!</v>
      </c>
      <c r="F38" s="55" t="e">
        <f>IF(Dati!L52&lt;3,"",IF(Dati!L52&gt;=4,"",Dati!L52))</f>
        <v>#REF!</v>
      </c>
      <c r="G38" s="55" t="e">
        <f>IF(Dati!M52&lt;3,"",IF(Dati!M52&gt;=4,"",Dati!M52))</f>
        <v>#REF!</v>
      </c>
      <c r="H38" s="55" t="e">
        <f>IF(Dati!N52&lt;3,"",IF(Dati!N52&gt;=4,"",Dati!N52))</f>
        <v>#REF!</v>
      </c>
      <c r="I38" s="56" t="e">
        <f>IF(C38&lt;3,"",IF(C38&gt;=4,"",IF(Dati!J52="","",(Dati!J52)/C38*100)))</f>
        <v>#REF!</v>
      </c>
      <c r="J38" s="56" t="e">
        <f>IF(C38&lt;3,"",IF(C38&gt;=4,"",IF(Dati!K52="","",(Dati!K52)/C38*100)))</f>
        <v>#REF!</v>
      </c>
      <c r="K38" s="56" t="e">
        <f>IF(C38&lt;3,"",IF(C38&gt;=4,"",IF(Dati!L52="","",(Dati!L52)/C38*100)))</f>
        <v>#REF!</v>
      </c>
      <c r="L38" s="56" t="e">
        <f>IF(C38&lt;3,"",IF(C38&gt;=4,"",IF(Dati!M52="","",(Dati!M52)/C38*100)))</f>
        <v>#REF!</v>
      </c>
      <c r="M38" s="56" t="e">
        <f>IF(C38&lt;3,"",IF(C38&gt;=4,"",IF(Dati!N52="","",(Dati!N52)/C38*100)))</f>
        <v>#REF!</v>
      </c>
    </row>
    <row r="39" spans="1:13" x14ac:dyDescent="0.25">
      <c r="A39" s="48">
        <f>Dati!A53</f>
        <v>8</v>
      </c>
      <c r="B39" s="48" t="e">
        <f>Dati!B53</f>
        <v>#REF!</v>
      </c>
      <c r="C39" s="54" t="e">
        <f>IF(Dati!C53="","",LOG(Dati!C53))</f>
        <v>#REF!</v>
      </c>
      <c r="D39" s="55" t="e">
        <f>IF(Dati!J53&lt;3,"",IF(Dati!J53&gt;=4,"",Dati!J53))</f>
        <v>#REF!</v>
      </c>
      <c r="E39" s="55" t="e">
        <f>IF(Dati!K53&lt;3,"",IF(Dati!K53&gt;=4,"",Dati!K53))</f>
        <v>#REF!</v>
      </c>
      <c r="F39" s="55" t="e">
        <f>IF(Dati!L53&lt;3,"",IF(Dati!L53&gt;=4,"",Dati!L53))</f>
        <v>#REF!</v>
      </c>
      <c r="G39" s="55" t="e">
        <f>IF(Dati!M53&lt;3,"",IF(Dati!M53&gt;=4,"",Dati!M53))</f>
        <v>#REF!</v>
      </c>
      <c r="H39" s="55" t="e">
        <f>IF(Dati!N53&lt;3,"",IF(Dati!N53&gt;=4,"",Dati!N53))</f>
        <v>#REF!</v>
      </c>
      <c r="I39" s="56" t="e">
        <f>IF(C39&lt;3,"",IF(C39&gt;=4,"",IF(Dati!J53="","",(Dati!J53)/C39*100)))</f>
        <v>#REF!</v>
      </c>
      <c r="J39" s="56" t="e">
        <f>IF(C39&lt;3,"",IF(C39&gt;=4,"",IF(Dati!K53="","",(Dati!K53)/C39*100)))</f>
        <v>#REF!</v>
      </c>
      <c r="K39" s="56" t="e">
        <f>IF(C39&lt;3,"",IF(C39&gt;=4,"",IF(Dati!L53="","",(Dati!L53)/C39*100)))</f>
        <v>#REF!</v>
      </c>
      <c r="L39" s="56" t="e">
        <f>IF(C39&lt;3,"",IF(C39&gt;=4,"",IF(Dati!M53="","",(Dati!M53)/C39*100)))</f>
        <v>#REF!</v>
      </c>
      <c r="M39" s="56" t="e">
        <f>IF(C39&lt;3,"",IF(C39&gt;=4,"",IF(Dati!N53="","",(Dati!N53)/C39*100)))</f>
        <v>#REF!</v>
      </c>
    </row>
    <row r="40" spans="1:13" x14ac:dyDescent="0.25">
      <c r="A40" s="48">
        <f>Dati!A54</f>
        <v>9</v>
      </c>
      <c r="B40" s="48" t="e">
        <f>Dati!B54</f>
        <v>#REF!</v>
      </c>
      <c r="C40" s="54" t="e">
        <f>IF(Dati!C54="","",LOG(Dati!C54))</f>
        <v>#REF!</v>
      </c>
      <c r="D40" s="55" t="e">
        <f>IF(Dati!J54&lt;3,"",IF(Dati!J54&gt;=4,"",Dati!J54))</f>
        <v>#REF!</v>
      </c>
      <c r="E40" s="55" t="e">
        <f>IF(Dati!K54&lt;3,"",IF(Dati!K54&gt;=4,"",Dati!K54))</f>
        <v>#REF!</v>
      </c>
      <c r="F40" s="55" t="e">
        <f>IF(Dati!L54&lt;3,"",IF(Dati!L54&gt;=4,"",Dati!L54))</f>
        <v>#REF!</v>
      </c>
      <c r="G40" s="55" t="e">
        <f>IF(Dati!M54&lt;3,"",IF(Dati!M54&gt;=4,"",Dati!M54))</f>
        <v>#REF!</v>
      </c>
      <c r="H40" s="55" t="e">
        <f>IF(Dati!N54&lt;3,"",IF(Dati!N54&gt;=4,"",Dati!N54))</f>
        <v>#REF!</v>
      </c>
      <c r="I40" s="56" t="e">
        <f>IF(C40&lt;3,"",IF(C40&gt;=4,"",IF(Dati!J54="","",(Dati!J54)/C40*100)))</f>
        <v>#REF!</v>
      </c>
      <c r="J40" s="56" t="e">
        <f>IF(C40&lt;3,"",IF(C40&gt;=4,"",IF(Dati!K54="","",(Dati!K54)/C40*100)))</f>
        <v>#REF!</v>
      </c>
      <c r="K40" s="56" t="e">
        <f>IF(C40&lt;3,"",IF(C40&gt;=4,"",IF(Dati!L54="","",(Dati!L54)/C40*100)))</f>
        <v>#REF!</v>
      </c>
      <c r="L40" s="56" t="e">
        <f>IF(C40&lt;3,"",IF(C40&gt;=4,"",IF(Dati!M54="","",(Dati!M54)/C40*100)))</f>
        <v>#REF!</v>
      </c>
      <c r="M40" s="56" t="e">
        <f>IF(C40&lt;3,"",IF(C40&gt;=4,"",IF(Dati!N54="","",(Dati!N54)/C40*100)))</f>
        <v>#REF!</v>
      </c>
    </row>
    <row r="41" spans="1:13" x14ac:dyDescent="0.25">
      <c r="A41" s="48">
        <f>Dati!A55</f>
        <v>10</v>
      </c>
      <c r="B41" s="48" t="e">
        <f>Dati!B55</f>
        <v>#REF!</v>
      </c>
      <c r="C41" s="54" t="e">
        <f>IF(Dati!C55="","",LOG(Dati!C55))</f>
        <v>#REF!</v>
      </c>
      <c r="D41" s="55" t="e">
        <f>IF(Dati!J55&lt;3,"",IF(Dati!J55&gt;=4,"",Dati!J55))</f>
        <v>#REF!</v>
      </c>
      <c r="E41" s="55" t="e">
        <f>IF(Dati!K55&lt;3,"",IF(Dati!K55&gt;=4,"",Dati!K55))</f>
        <v>#REF!</v>
      </c>
      <c r="F41" s="55" t="e">
        <f>IF(Dati!L55&lt;3,"",IF(Dati!L55&gt;=4,"",Dati!L55))</f>
        <v>#REF!</v>
      </c>
      <c r="G41" s="55" t="e">
        <f>IF(Dati!M55&lt;3,"",IF(Dati!M55&gt;=4,"",Dati!M55))</f>
        <v>#REF!</v>
      </c>
      <c r="H41" s="55" t="e">
        <f>IF(Dati!N55&lt;3,"",IF(Dati!N55&gt;=4,"",Dati!N55))</f>
        <v>#REF!</v>
      </c>
      <c r="I41" s="56" t="e">
        <f>IF(C41&lt;3,"",IF(C41&gt;=4,"",IF(Dati!J55="","",(Dati!J55)/C41*100)))</f>
        <v>#REF!</v>
      </c>
      <c r="J41" s="56" t="e">
        <f>IF(C41&lt;3,"",IF(C41&gt;=4,"",IF(Dati!K55="","",(Dati!K55)/C41*100)))</f>
        <v>#REF!</v>
      </c>
      <c r="K41" s="56" t="e">
        <f>IF(C41&lt;3,"",IF(C41&gt;=4,"",IF(Dati!L55="","",(Dati!L55)/C41*100)))</f>
        <v>#REF!</v>
      </c>
      <c r="L41" s="56" t="e">
        <f>IF(C41&lt;3,"",IF(C41&gt;=4,"",IF(Dati!M55="","",(Dati!M55)/C41*100)))</f>
        <v>#REF!</v>
      </c>
      <c r="M41" s="56" t="e">
        <f>IF(C41&lt;3,"",IF(C41&gt;=4,"",IF(Dati!N55="","",(Dati!N55)/C41*100)))</f>
        <v>#REF!</v>
      </c>
    </row>
    <row r="42" spans="1:13" x14ac:dyDescent="0.25">
      <c r="A42" s="48">
        <f>Dati!A56</f>
        <v>11</v>
      </c>
      <c r="B42" s="48" t="e">
        <f>Dati!B56</f>
        <v>#REF!</v>
      </c>
      <c r="C42" s="54" t="e">
        <f>IF(Dati!C56="","",LOG(Dati!C56))</f>
        <v>#REF!</v>
      </c>
      <c r="D42" s="55" t="e">
        <f>IF(Dati!J56&lt;3,"",IF(Dati!J56&gt;=4,"",Dati!J56))</f>
        <v>#REF!</v>
      </c>
      <c r="E42" s="55" t="e">
        <f>IF(Dati!K56&lt;3,"",IF(Dati!K56&gt;=4,"",Dati!K56))</f>
        <v>#REF!</v>
      </c>
      <c r="F42" s="55" t="e">
        <f>IF(Dati!L56&lt;3,"",IF(Dati!L56&gt;=4,"",Dati!L56))</f>
        <v>#REF!</v>
      </c>
      <c r="G42" s="55" t="e">
        <f>IF(Dati!M56&lt;3,"",IF(Dati!M56&gt;=4,"",Dati!M56))</f>
        <v>#REF!</v>
      </c>
      <c r="H42" s="55" t="e">
        <f>IF(Dati!N56&lt;3,"",IF(Dati!N56&gt;=4,"",Dati!N56))</f>
        <v>#REF!</v>
      </c>
      <c r="I42" s="56" t="e">
        <f>IF(C42&lt;3,"",IF(C42&gt;=4,"",IF(Dati!J56="","",(Dati!J56)/C42*100)))</f>
        <v>#REF!</v>
      </c>
      <c r="J42" s="56" t="e">
        <f>IF(C42&lt;3,"",IF(C42&gt;=4,"",IF(Dati!K56="","",(Dati!K56)/C42*100)))</f>
        <v>#REF!</v>
      </c>
      <c r="K42" s="56" t="e">
        <f>IF(C42&lt;3,"",IF(C42&gt;=4,"",IF(Dati!L56="","",(Dati!L56)/C42*100)))</f>
        <v>#REF!</v>
      </c>
      <c r="L42" s="56" t="e">
        <f>IF(C42&lt;3,"",IF(C42&gt;=4,"",IF(Dati!M56="","",(Dati!M56)/C42*100)))</f>
        <v>#REF!</v>
      </c>
      <c r="M42" s="56" t="e">
        <f>IF(C42&lt;3,"",IF(C42&gt;=4,"",IF(Dati!N56="","",(Dati!N56)/C42*100)))</f>
        <v>#REF!</v>
      </c>
    </row>
    <row r="43" spans="1:13" x14ac:dyDescent="0.25">
      <c r="A43" s="48">
        <f>Dati!A57</f>
        <v>12</v>
      </c>
      <c r="B43" s="48" t="e">
        <f>Dati!B57</f>
        <v>#REF!</v>
      </c>
      <c r="C43" s="54" t="e">
        <f>IF(Dati!C57="","",LOG(Dati!C57))</f>
        <v>#REF!</v>
      </c>
      <c r="D43" s="55" t="e">
        <f>IF(Dati!J57&lt;3,"",IF(Dati!J57&gt;=4,"",Dati!J57))</f>
        <v>#REF!</v>
      </c>
      <c r="E43" s="55" t="e">
        <f>IF(Dati!K57&lt;3,"",IF(Dati!K57&gt;=4,"",Dati!K57))</f>
        <v>#REF!</v>
      </c>
      <c r="F43" s="55" t="e">
        <f>IF(Dati!L57&lt;3,"",IF(Dati!L57&gt;=4,"",Dati!L57))</f>
        <v>#REF!</v>
      </c>
      <c r="G43" s="55" t="e">
        <f>IF(Dati!M57&lt;3,"",IF(Dati!M57&gt;=4,"",Dati!M57))</f>
        <v>#REF!</v>
      </c>
      <c r="H43" s="55" t="e">
        <f>IF(Dati!N57&lt;3,"",IF(Dati!N57&gt;=4,"",Dati!N57))</f>
        <v>#REF!</v>
      </c>
      <c r="I43" s="56" t="e">
        <f>IF(C43&lt;3,"",IF(C43&gt;=4,"",IF(Dati!J57="","",(Dati!J57)/C43*100)))</f>
        <v>#REF!</v>
      </c>
      <c r="J43" s="56" t="e">
        <f>IF(C43&lt;3,"",IF(C43&gt;=4,"",IF(Dati!K57="","",(Dati!K57)/C43*100)))</f>
        <v>#REF!</v>
      </c>
      <c r="K43" s="56" t="e">
        <f>IF(C43&lt;3,"",IF(C43&gt;=4,"",IF(Dati!L57="","",(Dati!L57)/C43*100)))</f>
        <v>#REF!</v>
      </c>
      <c r="L43" s="56" t="e">
        <f>IF(C43&lt;3,"",IF(C43&gt;=4,"",IF(Dati!M57="","",(Dati!M57)/C43*100)))</f>
        <v>#REF!</v>
      </c>
      <c r="M43" s="56" t="e">
        <f>IF(C43&lt;3,"",IF(C43&gt;=4,"",IF(Dati!N57="","",(Dati!N57)/C43*100)))</f>
        <v>#REF!</v>
      </c>
    </row>
    <row r="44" spans="1:13" x14ac:dyDescent="0.25">
      <c r="A44" s="48">
        <f>Dati!A58</f>
        <v>13</v>
      </c>
      <c r="B44" s="48" t="e">
        <f>Dati!B58</f>
        <v>#REF!</v>
      </c>
      <c r="C44" s="54" t="e">
        <f>IF(Dati!C58="","",LOG(Dati!C58))</f>
        <v>#REF!</v>
      </c>
      <c r="D44" s="55" t="e">
        <f>IF(Dati!J58&lt;3,"",IF(Dati!J58&gt;=4,"",Dati!J58))</f>
        <v>#REF!</v>
      </c>
      <c r="E44" s="55" t="e">
        <f>IF(Dati!K58&lt;3,"",IF(Dati!K58&gt;=4,"",Dati!K58))</f>
        <v>#REF!</v>
      </c>
      <c r="F44" s="55" t="e">
        <f>IF(Dati!L58&lt;3,"",IF(Dati!L58&gt;=4,"",Dati!L58))</f>
        <v>#REF!</v>
      </c>
      <c r="G44" s="55" t="e">
        <f>IF(Dati!M58&lt;3,"",IF(Dati!M58&gt;=4,"",Dati!M58))</f>
        <v>#REF!</v>
      </c>
      <c r="H44" s="55" t="e">
        <f>IF(Dati!N58&lt;3,"",IF(Dati!N58&gt;=4,"",Dati!N58))</f>
        <v>#REF!</v>
      </c>
      <c r="I44" s="56" t="e">
        <f>IF(C44&lt;3,"",IF(C44&gt;=4,"",IF(Dati!J58="","",(Dati!J58)/C44*100)))</f>
        <v>#REF!</v>
      </c>
      <c r="J44" s="56" t="e">
        <f>IF(C44&lt;3,"",IF(C44&gt;=4,"",IF(Dati!K58="","",(Dati!K58)/C44*100)))</f>
        <v>#REF!</v>
      </c>
      <c r="K44" s="56" t="e">
        <f>IF(C44&lt;3,"",IF(C44&gt;=4,"",IF(Dati!L58="","",(Dati!L58)/C44*100)))</f>
        <v>#REF!</v>
      </c>
      <c r="L44" s="56" t="e">
        <f>IF(C44&lt;3,"",IF(C44&gt;=4,"",IF(Dati!M58="","",(Dati!M58)/C44*100)))</f>
        <v>#REF!</v>
      </c>
      <c r="M44" s="56" t="e">
        <f>IF(C44&lt;3,"",IF(C44&gt;=4,"",IF(Dati!N58="","",(Dati!N58)/C44*100)))</f>
        <v>#REF!</v>
      </c>
    </row>
    <row r="45" spans="1:13" x14ac:dyDescent="0.25">
      <c r="A45" s="48">
        <f>Dati!A59</f>
        <v>14</v>
      </c>
      <c r="B45" s="48" t="e">
        <f>Dati!B59</f>
        <v>#REF!</v>
      </c>
      <c r="C45" s="54" t="e">
        <f>IF(Dati!C59="","",LOG(Dati!C59))</f>
        <v>#REF!</v>
      </c>
      <c r="D45" s="55" t="e">
        <f>IF(Dati!J59&lt;3,"",IF(Dati!J59&gt;=4,"",Dati!J59))</f>
        <v>#REF!</v>
      </c>
      <c r="E45" s="55" t="e">
        <f>IF(Dati!K59&lt;3,"",IF(Dati!K59&gt;=4,"",Dati!K59))</f>
        <v>#REF!</v>
      </c>
      <c r="F45" s="55" t="e">
        <f>IF(Dati!L59&lt;3,"",IF(Dati!L59&gt;=4,"",Dati!L59))</f>
        <v>#REF!</v>
      </c>
      <c r="G45" s="55" t="e">
        <f>IF(Dati!M59&lt;3,"",IF(Dati!M59&gt;=4,"",Dati!M59))</f>
        <v>#REF!</v>
      </c>
      <c r="H45" s="55" t="e">
        <f>IF(Dati!N59&lt;3,"",IF(Dati!N59&gt;=4,"",Dati!N59))</f>
        <v>#REF!</v>
      </c>
      <c r="I45" s="56" t="e">
        <f>IF(C45&lt;3,"",IF(C45&gt;=4,"",IF(Dati!J59="","",(Dati!J59)/C45*100)))</f>
        <v>#REF!</v>
      </c>
      <c r="J45" s="56" t="e">
        <f>IF(C45&lt;3,"",IF(C45&gt;=4,"",IF(Dati!K59="","",(Dati!K59)/C45*100)))</f>
        <v>#REF!</v>
      </c>
      <c r="K45" s="56" t="e">
        <f>IF(C45&lt;3,"",IF(C45&gt;=4,"",IF(Dati!L59="","",(Dati!L59)/C45*100)))</f>
        <v>#REF!</v>
      </c>
      <c r="L45" s="56" t="e">
        <f>IF(C45&lt;3,"",IF(C45&gt;=4,"",IF(Dati!M59="","",(Dati!M59)/C45*100)))</f>
        <v>#REF!</v>
      </c>
      <c r="M45" s="56" t="e">
        <f>IF(C45&lt;3,"",IF(C45&gt;=4,"",IF(Dati!N59="","",(Dati!N59)/C45*100)))</f>
        <v>#REF!</v>
      </c>
    </row>
    <row r="46" spans="1:13" x14ac:dyDescent="0.25">
      <c r="A46" s="48">
        <f>Dati!A60</f>
        <v>15</v>
      </c>
      <c r="B46" s="48" t="e">
        <f>Dati!B60</f>
        <v>#REF!</v>
      </c>
      <c r="C46" s="54" t="e">
        <f>IF(Dati!C60="","",LOG(Dati!C60))</f>
        <v>#REF!</v>
      </c>
      <c r="D46" s="55" t="e">
        <f>IF(Dati!J60&lt;3,"",IF(Dati!J60&gt;=4,"",Dati!J60))</f>
        <v>#REF!</v>
      </c>
      <c r="E46" s="55" t="e">
        <f>IF(Dati!K60&lt;3,"",IF(Dati!K60&gt;=4,"",Dati!K60))</f>
        <v>#REF!</v>
      </c>
      <c r="F46" s="55" t="e">
        <f>IF(Dati!L60&lt;3,"",IF(Dati!L60&gt;=4,"",Dati!L60))</f>
        <v>#REF!</v>
      </c>
      <c r="G46" s="55" t="e">
        <f>IF(Dati!M60&lt;3,"",IF(Dati!M60&gt;=4,"",Dati!M60))</f>
        <v>#REF!</v>
      </c>
      <c r="H46" s="55" t="e">
        <f>IF(Dati!N60&lt;3,"",IF(Dati!N60&gt;=4,"",Dati!N60))</f>
        <v>#REF!</v>
      </c>
      <c r="I46" s="56" t="e">
        <f>IF(C46&lt;3,"",IF(C46&gt;=4,"",IF(Dati!J60="","",(Dati!J60)/C46*100)))</f>
        <v>#REF!</v>
      </c>
      <c r="J46" s="56" t="e">
        <f>IF(C46&lt;3,"",IF(C46&gt;=4,"",IF(Dati!K60="","",(Dati!K60)/C46*100)))</f>
        <v>#REF!</v>
      </c>
      <c r="K46" s="56" t="e">
        <f>IF(C46&lt;3,"",IF(C46&gt;=4,"",IF(Dati!L60="","",(Dati!L60)/C46*100)))</f>
        <v>#REF!</v>
      </c>
      <c r="L46" s="56" t="e">
        <f>IF(C46&lt;3,"",IF(C46&gt;=4,"",IF(Dati!M60="","",(Dati!M60)/C46*100)))</f>
        <v>#REF!</v>
      </c>
      <c r="M46" s="56" t="e">
        <f>IF(C46&lt;3,"",IF(C46&gt;=4,"",IF(Dati!N60="","",(Dati!N60)/C46*100)))</f>
        <v>#REF!</v>
      </c>
    </row>
    <row r="47" spans="1:13" x14ac:dyDescent="0.25">
      <c r="A47" s="48">
        <f>Dati!A61</f>
        <v>16</v>
      </c>
      <c r="B47" s="48" t="e">
        <f>Dati!B61</f>
        <v>#REF!</v>
      </c>
      <c r="C47" s="54" t="e">
        <f>IF(Dati!C61="","",LOG(Dati!C61))</f>
        <v>#REF!</v>
      </c>
      <c r="D47" s="55" t="e">
        <f>IF(Dati!J61&lt;3,"",IF(Dati!J61&gt;=4,"",Dati!J61))</f>
        <v>#REF!</v>
      </c>
      <c r="E47" s="55" t="e">
        <f>IF(Dati!K61&lt;3,"",IF(Dati!K61&gt;=4,"",Dati!K61))</f>
        <v>#REF!</v>
      </c>
      <c r="F47" s="55" t="e">
        <f>IF(Dati!L61&lt;3,"",IF(Dati!L61&gt;=4,"",Dati!L61))</f>
        <v>#REF!</v>
      </c>
      <c r="G47" s="55" t="e">
        <f>IF(Dati!M61&lt;3,"",IF(Dati!M61&gt;=4,"",Dati!M61))</f>
        <v>#REF!</v>
      </c>
      <c r="H47" s="55" t="e">
        <f>IF(Dati!N61&lt;3,"",IF(Dati!N61&gt;=4,"",Dati!N61))</f>
        <v>#REF!</v>
      </c>
      <c r="I47" s="56" t="e">
        <f>IF(C47&lt;3,"",IF(C47&gt;=4,"",IF(Dati!J61="","",(Dati!J61)/C47*100)))</f>
        <v>#REF!</v>
      </c>
      <c r="J47" s="56" t="e">
        <f>IF(C47&lt;3,"",IF(C47&gt;=4,"",IF(Dati!K61="","",(Dati!K61)/C47*100)))</f>
        <v>#REF!</v>
      </c>
      <c r="K47" s="56" t="e">
        <f>IF(C47&lt;3,"",IF(C47&gt;=4,"",IF(Dati!L61="","",(Dati!L61)/C47*100)))</f>
        <v>#REF!</v>
      </c>
      <c r="L47" s="56" t="e">
        <f>IF(C47&lt;3,"",IF(C47&gt;=4,"",IF(Dati!M61="","",(Dati!M61)/C47*100)))</f>
        <v>#REF!</v>
      </c>
      <c r="M47" s="56" t="e">
        <f>IF(C47&lt;3,"",IF(C47&gt;=4,"",IF(Dati!N61="","",(Dati!N61)/C47*100)))</f>
        <v>#REF!</v>
      </c>
    </row>
    <row r="48" spans="1:13" x14ac:dyDescent="0.25">
      <c r="A48" s="48">
        <f>Dati!A62</f>
        <v>17</v>
      </c>
      <c r="B48" s="48" t="e">
        <f>Dati!B62</f>
        <v>#REF!</v>
      </c>
      <c r="C48" s="54" t="e">
        <f>IF(Dati!C62="","",LOG(Dati!C62))</f>
        <v>#REF!</v>
      </c>
      <c r="D48" s="55" t="e">
        <f>IF(Dati!J62&lt;3,"",IF(Dati!J62&gt;=4,"",Dati!J62))</f>
        <v>#REF!</v>
      </c>
      <c r="E48" s="55" t="e">
        <f>IF(Dati!K62&lt;3,"",IF(Dati!K62&gt;=4,"",Dati!K62))</f>
        <v>#REF!</v>
      </c>
      <c r="F48" s="55" t="e">
        <f>IF(Dati!L62&lt;3,"",IF(Dati!L62&gt;=4,"",Dati!L62))</f>
        <v>#REF!</v>
      </c>
      <c r="G48" s="55" t="e">
        <f>IF(Dati!M62&lt;3,"",IF(Dati!M62&gt;=4,"",Dati!M62))</f>
        <v>#REF!</v>
      </c>
      <c r="H48" s="55" t="e">
        <f>IF(Dati!N62&lt;3,"",IF(Dati!N62&gt;=4,"",Dati!N62))</f>
        <v>#REF!</v>
      </c>
      <c r="I48" s="56" t="e">
        <f>IF(C48&lt;3,"",IF(C48&gt;=4,"",IF(Dati!J62="","",(Dati!J62)/C48*100)))</f>
        <v>#REF!</v>
      </c>
      <c r="J48" s="56" t="e">
        <f>IF(C48&lt;3,"",IF(C48&gt;=4,"",IF(Dati!K62="","",(Dati!K62)/C48*100)))</f>
        <v>#REF!</v>
      </c>
      <c r="K48" s="56" t="e">
        <f>IF(C48&lt;3,"",IF(C48&gt;=4,"",IF(Dati!L62="","",(Dati!L62)/C48*100)))</f>
        <v>#REF!</v>
      </c>
      <c r="L48" s="56" t="e">
        <f>IF(C48&lt;3,"",IF(C48&gt;=4,"",IF(Dati!M62="","",(Dati!M62)/C48*100)))</f>
        <v>#REF!</v>
      </c>
      <c r="M48" s="56" t="e">
        <f>IF(C48&lt;3,"",IF(C48&gt;=4,"",IF(Dati!N62="","",(Dati!N62)/C48*100)))</f>
        <v>#REF!</v>
      </c>
    </row>
    <row r="49" spans="1:13" ht="13.8" thickBot="1" x14ac:dyDescent="0.3">
      <c r="A49" s="48"/>
      <c r="B49" s="48"/>
      <c r="C49" s="67"/>
      <c r="D49" s="66"/>
      <c r="E49" s="66"/>
      <c r="F49" s="66"/>
      <c r="G49" s="66"/>
      <c r="H49" s="66"/>
      <c r="I49" s="52"/>
      <c r="J49" s="52"/>
      <c r="K49" s="52"/>
      <c r="L49" s="52"/>
      <c r="M49" s="52"/>
    </row>
    <row r="50" spans="1:13" ht="13.8" thickTop="1" x14ac:dyDescent="0.25">
      <c r="A50" s="68"/>
      <c r="B50" s="68"/>
      <c r="C50" s="69" t="s">
        <v>14</v>
      </c>
      <c r="D50" s="69"/>
      <c r="E50" s="70" t="e">
        <f>IF(COUNT(D32:H48)&lt;2,"",AVERAGE(D32:H48))</f>
        <v>#VALUE!</v>
      </c>
      <c r="F50" s="69"/>
      <c r="G50" s="69"/>
      <c r="H50" s="69"/>
      <c r="I50" s="71"/>
      <c r="J50" s="71" t="s">
        <v>7</v>
      </c>
      <c r="K50" s="71"/>
      <c r="L50" s="71"/>
      <c r="M50" s="71"/>
    </row>
    <row r="51" spans="1:13" x14ac:dyDescent="0.25">
      <c r="C51" s="73" t="s">
        <v>6</v>
      </c>
      <c r="E51" s="55" t="e">
        <f>IF(COUNT(D32:H48)&lt;2,"",STDEV(D32:H48))</f>
        <v>#VALUE!</v>
      </c>
      <c r="J51" s="73" t="s">
        <v>14</v>
      </c>
      <c r="K51" s="73"/>
      <c r="L51" s="55" t="str">
        <f>IF(COUNT(I32:M48)=0,"",AVERAGE(I32:M48))</f>
        <v/>
      </c>
    </row>
    <row r="52" spans="1:13" x14ac:dyDescent="0.25">
      <c r="C52" s="73" t="s">
        <v>23</v>
      </c>
      <c r="E52" s="55" t="e">
        <f>IF(COUNT(D32:H48)=0,"Immettere dati",IF(COUNT(D32:H48)&lt;2,"Immettere più dati",E51*2^0.5*(TINV(0.05,COUNT(D32:H48)-1))))</f>
        <v>#VALUE!</v>
      </c>
      <c r="F52" s="54" t="str">
        <f>IF(COUNT(D32:H48)=0,"",IF(COUNT(D32:H48)&lt;6,"Attenzione, dati insufficienti!",""))</f>
        <v/>
      </c>
      <c r="J52" s="73" t="s">
        <v>52</v>
      </c>
      <c r="K52" s="73"/>
      <c r="L52" s="55" t="str">
        <f>IF(COUNT(I32:M48)&lt;2,"",STDEV(I32:M48)*2)</f>
        <v/>
      </c>
    </row>
    <row r="53" spans="1:13" x14ac:dyDescent="0.25">
      <c r="C53" s="39" t="s">
        <v>9</v>
      </c>
      <c r="E53" s="55" t="e">
        <f>IF(COUNT(D32:H48)&lt;2,"",E52/(2^0.5))</f>
        <v>#VALUE!</v>
      </c>
      <c r="F53" s="74" t="str">
        <f>IF(COUNT(D32:H48)=0,"",IF(COUNT(D32:H48)&lt;6,"Attenzione, dati insufficienti!",""))</f>
        <v/>
      </c>
      <c r="L53" s="39" t="str">
        <f>IF(COUNT(I32:M48)&lt;2,"",DEVSQ(I32:M48))</f>
        <v/>
      </c>
    </row>
    <row r="54" spans="1:13" ht="13.8" thickBot="1" x14ac:dyDescent="0.3">
      <c r="C54" s="39" t="s">
        <v>10</v>
      </c>
      <c r="E54" s="55" t="e">
        <f>IF(COUNT(D32:H48)&lt;2,"",E52/2)</f>
        <v>#VALUE!</v>
      </c>
      <c r="F54" s="74" t="str">
        <f>IF(COUNT(D32:H48)=0,"",IF(COUNT(D32:H48)&lt;6,"Attenzione, dati insufficienti!",""))</f>
        <v/>
      </c>
      <c r="L54" s="39" t="str">
        <f>IF(COUNT(I32:M48)&lt;2,"",VAR(I32:M48))</f>
        <v/>
      </c>
    </row>
    <row r="55" spans="1:13" ht="13.8" thickTop="1" x14ac:dyDescent="0.25">
      <c r="A55" s="71"/>
      <c r="B55" s="71"/>
      <c r="C55" s="71"/>
      <c r="D55" s="71"/>
      <c r="E55" s="70"/>
      <c r="F55" s="71"/>
      <c r="G55" s="71"/>
      <c r="H55" s="71"/>
      <c r="I55" s="71"/>
      <c r="J55" s="71"/>
      <c r="K55" s="71"/>
      <c r="L55" s="71"/>
      <c r="M55" s="71"/>
    </row>
    <row r="56" spans="1:13" ht="12.6" customHeight="1" x14ac:dyDescent="0.25">
      <c r="A56" s="39" t="s">
        <v>17</v>
      </c>
      <c r="D56" s="45"/>
      <c r="E56" s="44"/>
      <c r="F56" s="44"/>
      <c r="G56" s="52"/>
      <c r="H56" s="52"/>
    </row>
    <row r="57" spans="1:13" x14ac:dyDescent="0.25">
      <c r="A57" s="48" t="str">
        <f>Dati!A77</f>
        <v>N.</v>
      </c>
      <c r="B57" s="48" t="str">
        <f>Dati!B77</f>
        <v>Anno</v>
      </c>
      <c r="C57" s="49" t="str">
        <f>Dati!C83</f>
        <v/>
      </c>
      <c r="D57" s="50">
        <f>Dati!J77</f>
        <v>1</v>
      </c>
      <c r="E57" s="50">
        <f>Dati!K77</f>
        <v>2</v>
      </c>
      <c r="F57" s="50">
        <f>Dati!L77</f>
        <v>3</v>
      </c>
      <c r="G57" s="50">
        <f>Dati!M77</f>
        <v>4</v>
      </c>
      <c r="H57" s="50">
        <f>Dati!N77</f>
        <v>5</v>
      </c>
      <c r="I57" s="1016" t="s">
        <v>13</v>
      </c>
      <c r="J57" s="1016"/>
      <c r="K57" s="1016"/>
      <c r="L57" s="1016"/>
      <c r="M57" s="1016"/>
    </row>
    <row r="58" spans="1:13" x14ac:dyDescent="0.25">
      <c r="A58" s="48">
        <f>Dati!A78</f>
        <v>1</v>
      </c>
      <c r="B58" s="48">
        <f>Dati!B78</f>
        <v>2000</v>
      </c>
      <c r="C58" s="54">
        <f>IF(Dati!C78="","",LOG(Dati!C78))</f>
        <v>4.0043213737826422</v>
      </c>
      <c r="D58" s="55" t="str">
        <f>IF(Dati!J78&lt;3,"",IF(Dati!J78&gt;=4,"",Dati!J78))</f>
        <v/>
      </c>
      <c r="E58" s="55" t="str">
        <f>IF(Dati!K78&lt;3,"",IF(Dati!K78&gt;=4,"",Dati!K78))</f>
        <v/>
      </c>
      <c r="F58" s="55" t="str">
        <f>IF(Dati!L78&lt;3,"",IF(Dati!L78&gt;=4,"",Dati!L78))</f>
        <v/>
      </c>
      <c r="G58" s="55" t="str">
        <f>IF(Dati!M78&lt;3,"",IF(Dati!M78&gt;=4,"",Dati!M78))</f>
        <v/>
      </c>
      <c r="H58" s="55" t="str">
        <f>IF(Dati!N78&lt;3,"",IF(Dati!N78&gt;=4,"",Dati!N78))</f>
        <v/>
      </c>
      <c r="I58" s="56" t="str">
        <f>IF(C58&lt;3,"",IF(C58&gt;=4,"",IF(Dati!J78="","",(Dati!J78)/C58*100)))</f>
        <v/>
      </c>
      <c r="J58" s="56" t="str">
        <f>IF(C58&lt;3,"",IF(C58&gt;=4,"",IF(Dati!K78="","",(Dati!K78)/C58*100)))</f>
        <v/>
      </c>
      <c r="K58" s="56" t="str">
        <f>IF(C58&lt;3,"",IF(C58&gt;=4,"",IF(Dati!L78="","",(Dati!L78)/C58*100)))</f>
        <v/>
      </c>
      <c r="L58" s="56" t="str">
        <f>IF(C58&lt;3,"",IF(C58&gt;=4,"",IF(Dati!M78="","",(Dati!M78)/C58*100)))</f>
        <v/>
      </c>
      <c r="M58" s="56" t="str">
        <f>IF(C58&lt;3,"",IF(C58&gt;=4,"",IF(Dati!N78="","",(Dati!N78)/C58*100)))</f>
        <v/>
      </c>
    </row>
    <row r="59" spans="1:13" x14ac:dyDescent="0.25">
      <c r="A59" s="48">
        <f>Dati!A79</f>
        <v>2</v>
      </c>
      <c r="B59" s="48">
        <f>Dati!B79</f>
        <v>2002</v>
      </c>
      <c r="C59" s="54">
        <f>IF(Dati!C79="","",LOG(Dati!C79))</f>
        <v>4.0791812460476251</v>
      </c>
      <c r="D59" s="55" t="str">
        <f>IF(Dati!J79&lt;3,"",IF(Dati!J79&gt;=4,"",Dati!J79))</f>
        <v/>
      </c>
      <c r="E59" s="55" t="str">
        <f>IF(Dati!K79&lt;3,"",IF(Dati!K79&gt;=4,"",Dati!K79))</f>
        <v/>
      </c>
      <c r="F59" s="55" t="str">
        <f>IF(Dati!L79&lt;3,"",IF(Dati!L79&gt;=4,"",Dati!L79))</f>
        <v/>
      </c>
      <c r="G59" s="55" t="str">
        <f>IF(Dati!M79&lt;3,"",IF(Dati!M79&gt;=4,"",Dati!M79))</f>
        <v/>
      </c>
      <c r="H59" s="55" t="str">
        <f>IF(Dati!N79&lt;3,"",IF(Dati!N79&gt;=4,"",Dati!N79))</f>
        <v/>
      </c>
      <c r="I59" s="56" t="str">
        <f>IF(C59&lt;3,"",IF(C59&gt;=4,"",IF(Dati!J79="","",(Dati!J79)/C59*100)))</f>
        <v/>
      </c>
      <c r="J59" s="56" t="str">
        <f>IF(C59&lt;3,"",IF(C59&gt;=4,"",IF(Dati!K79="","",(Dati!K79)/C59*100)))</f>
        <v/>
      </c>
      <c r="K59" s="56" t="str">
        <f>IF(C59&lt;3,"",IF(C59&gt;=4,"",IF(Dati!L79="","",(Dati!L79)/C59*100)))</f>
        <v/>
      </c>
      <c r="L59" s="56" t="str">
        <f>IF(C59&lt;3,"",IF(C59&gt;=4,"",IF(Dati!M79="","",(Dati!M79)/C59*100)))</f>
        <v/>
      </c>
      <c r="M59" s="56" t="str">
        <f>IF(C59&lt;3,"",IF(C59&gt;=4,"",IF(Dati!N79="","",(Dati!N79)/C59*100)))</f>
        <v/>
      </c>
    </row>
    <row r="60" spans="1:13" x14ac:dyDescent="0.25">
      <c r="A60" s="48">
        <f>Dati!A80</f>
        <v>3</v>
      </c>
      <c r="B60" s="48">
        <f>Dati!B80</f>
        <v>2003</v>
      </c>
      <c r="C60" s="54">
        <f>IF(Dati!C80="","",LOG(Dati!C80))</f>
        <v>4.4099331233312942</v>
      </c>
      <c r="D60" s="55" t="str">
        <f>IF(Dati!J80&lt;3,"",IF(Dati!J80&gt;=4,"",Dati!J80))</f>
        <v/>
      </c>
      <c r="E60" s="55" t="str">
        <f>IF(Dati!K80&lt;3,"",IF(Dati!K80&gt;=4,"",Dati!K80))</f>
        <v/>
      </c>
      <c r="F60" s="55" t="str">
        <f>IF(Dati!L80&lt;3,"",IF(Dati!L80&gt;=4,"",Dati!L80))</f>
        <v/>
      </c>
      <c r="G60" s="55" t="str">
        <f>IF(Dati!M80&lt;3,"",IF(Dati!M80&gt;=4,"",Dati!M80))</f>
        <v/>
      </c>
      <c r="H60" s="55" t="str">
        <f>IF(Dati!N80&lt;3,"",IF(Dati!N80&gt;=4,"",Dati!N80))</f>
        <v/>
      </c>
      <c r="I60" s="56" t="str">
        <f>IF(C60&lt;3,"",IF(C60&gt;=4,"",IF(Dati!J80="","",(Dati!J80)/C60*100)))</f>
        <v/>
      </c>
      <c r="J60" s="56" t="str">
        <f>IF(C60&lt;3,"",IF(C60&gt;=4,"",IF(Dati!K80="","",(Dati!K80)/C60*100)))</f>
        <v/>
      </c>
      <c r="K60" s="56" t="str">
        <f>IF(C60&lt;3,"",IF(C60&gt;=4,"",IF(Dati!L80="","",(Dati!L80)/C60*100)))</f>
        <v/>
      </c>
      <c r="L60" s="56" t="str">
        <f>IF(C60&lt;3,"",IF(C60&gt;=4,"",IF(Dati!M80="","",(Dati!M80)/C60*100)))</f>
        <v/>
      </c>
      <c r="M60" s="56" t="str">
        <f>IF(C60&lt;3,"",IF(C60&gt;=4,"",IF(Dati!N80="","",(Dati!N80)/C60*100)))</f>
        <v/>
      </c>
    </row>
    <row r="61" spans="1:13" x14ac:dyDescent="0.25">
      <c r="A61" s="48">
        <f>Dati!A81</f>
        <v>4</v>
      </c>
      <c r="B61" s="48" t="str">
        <f>Dati!B81</f>
        <v/>
      </c>
      <c r="C61" s="54" t="str">
        <f>IF(Dati!C81="","",LOG(Dati!C81))</f>
        <v/>
      </c>
      <c r="D61" s="55" t="str">
        <f>IF(Dati!J81&lt;3,"",IF(Dati!J81&gt;=4,"",Dati!J81))</f>
        <v/>
      </c>
      <c r="E61" s="55" t="str">
        <f>IF(Dati!K81&lt;3,"",IF(Dati!K81&gt;=4,"",Dati!K81))</f>
        <v/>
      </c>
      <c r="F61" s="55" t="str">
        <f>IF(Dati!L81&lt;3,"",IF(Dati!L81&gt;=4,"",Dati!L81))</f>
        <v/>
      </c>
      <c r="G61" s="55" t="str">
        <f>IF(Dati!M81&lt;3,"",IF(Dati!M81&gt;=4,"",Dati!M81))</f>
        <v/>
      </c>
      <c r="H61" s="55" t="str">
        <f>IF(Dati!N81&lt;3,"",IF(Dati!N81&gt;=4,"",Dati!N81))</f>
        <v/>
      </c>
      <c r="I61" s="56" t="str">
        <f>IF(C61&lt;3,"",IF(C61&gt;=4,"",IF(Dati!J81="","",(Dati!J81)/C61*100)))</f>
        <v/>
      </c>
      <c r="J61" s="56" t="str">
        <f>IF(C61&lt;3,"",IF(C61&gt;=4,"",IF(Dati!K81="","",(Dati!K81)/C61*100)))</f>
        <v/>
      </c>
      <c r="K61" s="56" t="str">
        <f>IF(C61&lt;3,"",IF(C61&gt;=4,"",IF(Dati!L81="","",(Dati!L81)/C61*100)))</f>
        <v/>
      </c>
      <c r="L61" s="56" t="str">
        <f>IF(C61&lt;3,"",IF(C61&gt;=4,"",IF(Dati!M81="","",(Dati!M81)/C61*100)))</f>
        <v/>
      </c>
      <c r="M61" s="56" t="str">
        <f>IF(C61&lt;3,"",IF(C61&gt;=4,"",IF(Dati!N81="","",(Dati!N81)/C61*100)))</f>
        <v/>
      </c>
    </row>
    <row r="62" spans="1:13" x14ac:dyDescent="0.25">
      <c r="A62" s="48">
        <f>Dati!A82</f>
        <v>5</v>
      </c>
      <c r="B62" s="48" t="str">
        <f>Dati!B82</f>
        <v/>
      </c>
      <c r="C62" s="54" t="str">
        <f>IF(Dati!C82="","",LOG(Dati!C82))</f>
        <v/>
      </c>
      <c r="D62" s="55" t="str">
        <f>IF(Dati!J82&lt;3,"",IF(Dati!J82&gt;=4,"",Dati!J82))</f>
        <v/>
      </c>
      <c r="E62" s="55" t="str">
        <f>IF(Dati!K82&lt;3,"",IF(Dati!K82&gt;=4,"",Dati!K82))</f>
        <v/>
      </c>
      <c r="F62" s="55" t="str">
        <f>IF(Dati!L82&lt;3,"",IF(Dati!L82&gt;=4,"",Dati!L82))</f>
        <v/>
      </c>
      <c r="G62" s="55" t="str">
        <f>IF(Dati!M82&lt;3,"",IF(Dati!M82&gt;=4,"",Dati!M82))</f>
        <v/>
      </c>
      <c r="H62" s="55" t="str">
        <f>IF(Dati!N82&lt;3,"",IF(Dati!N82&gt;=4,"",Dati!N82))</f>
        <v/>
      </c>
      <c r="I62" s="56" t="str">
        <f>IF(C62&lt;3,"",IF(C62&gt;=4,"",IF(Dati!J82="","",(Dati!J82)/C62*100)))</f>
        <v/>
      </c>
      <c r="J62" s="56" t="str">
        <f>IF(C62&lt;3,"",IF(C62&gt;=4,"",IF(Dati!K82="","",(Dati!K82)/C62*100)))</f>
        <v/>
      </c>
      <c r="K62" s="56" t="str">
        <f>IF(C62&lt;3,"",IF(C62&gt;=4,"",IF(Dati!L82="","",(Dati!L82)/C62*100)))</f>
        <v/>
      </c>
      <c r="L62" s="56" t="str">
        <f>IF(C62&lt;3,"",IF(C62&gt;=4,"",IF(Dati!M82="","",(Dati!M82)/C62*100)))</f>
        <v/>
      </c>
      <c r="M62" s="56" t="str">
        <f>IF(C62&lt;3,"",IF(C62&gt;=4,"",IF(Dati!N82="","",(Dati!N82)/C62*100)))</f>
        <v/>
      </c>
    </row>
    <row r="63" spans="1:13" x14ac:dyDescent="0.25">
      <c r="A63" s="48">
        <f>Dati!A83</f>
        <v>6</v>
      </c>
      <c r="B63" s="48" t="str">
        <f>Dati!B83</f>
        <v/>
      </c>
      <c r="C63" s="54" t="str">
        <f>IF(Dati!C83="","",LOG(Dati!C83))</f>
        <v/>
      </c>
      <c r="D63" s="55" t="str">
        <f>IF(Dati!J83&lt;3,"",IF(Dati!J83&gt;=4,"",Dati!J83))</f>
        <v/>
      </c>
      <c r="E63" s="55" t="str">
        <f>IF(Dati!K83&lt;3,"",IF(Dati!K83&gt;=4,"",Dati!K83))</f>
        <v/>
      </c>
      <c r="F63" s="55" t="str">
        <f>IF(Dati!L83&lt;3,"",IF(Dati!L83&gt;=4,"",Dati!L83))</f>
        <v/>
      </c>
      <c r="G63" s="55" t="str">
        <f>IF(Dati!M83&lt;3,"",IF(Dati!M83&gt;=4,"",Dati!M83))</f>
        <v/>
      </c>
      <c r="H63" s="55" t="str">
        <f>IF(Dati!N83&lt;3,"",IF(Dati!N83&gt;=4,"",Dati!N83))</f>
        <v/>
      </c>
      <c r="I63" s="56" t="str">
        <f>IF(C63&lt;3,"",IF(C63&gt;=4,"",IF(Dati!J83="","",(Dati!J83)/C63*100)))</f>
        <v/>
      </c>
      <c r="J63" s="56" t="str">
        <f>IF(C63&lt;3,"",IF(C63&gt;=4,"",IF(Dati!K83="","",(Dati!K83)/C63*100)))</f>
        <v/>
      </c>
      <c r="K63" s="56" t="str">
        <f>IF(C63&lt;3,"",IF(C63&gt;=4,"",IF(Dati!L83="","",(Dati!L83)/C63*100)))</f>
        <v/>
      </c>
      <c r="L63" s="56" t="str">
        <f>IF(C63&lt;3,"",IF(C63&gt;=4,"",IF(Dati!M83="","",(Dati!M83)/C63*100)))</f>
        <v/>
      </c>
      <c r="M63" s="56" t="str">
        <f>IF(C63&lt;3,"",IF(C63&gt;=4,"",IF(Dati!N83="","",(Dati!N83)/C63*100)))</f>
        <v/>
      </c>
    </row>
    <row r="64" spans="1:13" x14ac:dyDescent="0.25">
      <c r="A64" s="48">
        <f>Dati!A84</f>
        <v>7</v>
      </c>
      <c r="B64" s="48">
        <f>Dati!B84</f>
        <v>2001</v>
      </c>
      <c r="C64" s="54" t="e">
        <f>IF(Dati!C84="","",LOG(Dati!C84))</f>
        <v>#VALUE!</v>
      </c>
      <c r="D64" s="55" t="e">
        <f>IF(Dati!J84&lt;3,"",IF(Dati!J84&gt;=4,"",Dati!J84))</f>
        <v>#VALUE!</v>
      </c>
      <c r="E64" s="55" t="e">
        <f>IF(Dati!K84&lt;3,"",IF(Dati!K84&gt;=4,"",Dati!K84))</f>
        <v>#VALUE!</v>
      </c>
      <c r="F64" s="55" t="str">
        <f>IF(Dati!L84&lt;3,"",IF(Dati!L84&gt;=4,"",Dati!L84))</f>
        <v/>
      </c>
      <c r="G64" s="55" t="str">
        <f>IF(Dati!M84&lt;3,"",IF(Dati!M84&gt;=4,"",Dati!M84))</f>
        <v/>
      </c>
      <c r="H64" s="55" t="str">
        <f>IF(Dati!N84&lt;3,"",IF(Dati!N84&gt;=4,"",Dati!N84))</f>
        <v/>
      </c>
      <c r="I64" s="56" t="e">
        <f>IF(C64&lt;3,"",IF(C64&gt;=4,"",IF(Dati!J84="","",(Dati!J84)/C64*100)))</f>
        <v>#VALUE!</v>
      </c>
      <c r="J64" s="56" t="e">
        <f>IF(C64&lt;3,"",IF(C64&gt;=4,"",IF(Dati!K84="","",(Dati!K84)/C64*100)))</f>
        <v>#VALUE!</v>
      </c>
      <c r="K64" s="56" t="e">
        <f>IF(C64&lt;3,"",IF(C64&gt;=4,"",IF(Dati!L84="","",(Dati!L84)/C64*100)))</f>
        <v>#VALUE!</v>
      </c>
      <c r="L64" s="56" t="e">
        <f>IF(C64&lt;3,"",IF(C64&gt;=4,"",IF(Dati!M84="","",(Dati!M84)/C64*100)))</f>
        <v>#VALUE!</v>
      </c>
      <c r="M64" s="56" t="e">
        <f>IF(C64&lt;3,"",IF(C64&gt;=4,"",IF(Dati!N84="","",(Dati!N84)/C64*100)))</f>
        <v>#VALUE!</v>
      </c>
    </row>
    <row r="65" spans="1:13" x14ac:dyDescent="0.25">
      <c r="A65" s="48">
        <f>Dati!A85</f>
        <v>8</v>
      </c>
      <c r="B65" s="48" t="e">
        <f>Dati!B85</f>
        <v>#REF!</v>
      </c>
      <c r="C65" s="54" t="e">
        <f>IF(Dati!C85="","",LOG(Dati!C85))</f>
        <v>#REF!</v>
      </c>
      <c r="D65" s="55" t="e">
        <f>IF(Dati!J85&lt;3,"",IF(Dati!J85&gt;=4,"",Dati!J85))</f>
        <v>#REF!</v>
      </c>
      <c r="E65" s="55" t="e">
        <f>IF(Dati!K85&lt;3,"",IF(Dati!K85&gt;=4,"",Dati!K85))</f>
        <v>#REF!</v>
      </c>
      <c r="F65" s="55" t="e">
        <f>IF(Dati!L85&lt;3,"",IF(Dati!L85&gt;=4,"",Dati!L85))</f>
        <v>#REF!</v>
      </c>
      <c r="G65" s="55" t="e">
        <f>IF(Dati!M85&lt;3,"",IF(Dati!M85&gt;=4,"",Dati!M85))</f>
        <v>#REF!</v>
      </c>
      <c r="H65" s="55" t="e">
        <f>IF(Dati!N85&lt;3,"",IF(Dati!N85&gt;=4,"",Dati!N85))</f>
        <v>#REF!</v>
      </c>
      <c r="I65" s="56" t="e">
        <f>IF(C65&lt;3,"",IF(C65&gt;=4,"",IF(Dati!J85="","",(Dati!J85)/C65*100)))</f>
        <v>#REF!</v>
      </c>
      <c r="J65" s="56" t="e">
        <f>IF(C65&lt;3,"",IF(C65&gt;=4,"",IF(Dati!K85="","",(Dati!K85)/C65*100)))</f>
        <v>#REF!</v>
      </c>
      <c r="K65" s="56" t="e">
        <f>IF(C65&lt;3,"",IF(C65&gt;=4,"",IF(Dati!L85="","",(Dati!L85)/C65*100)))</f>
        <v>#REF!</v>
      </c>
      <c r="L65" s="56" t="e">
        <f>IF(C65&lt;3,"",IF(C65&gt;=4,"",IF(Dati!M85="","",(Dati!M85)/C65*100)))</f>
        <v>#REF!</v>
      </c>
      <c r="M65" s="56" t="e">
        <f>IF(C65&lt;3,"",IF(C65&gt;=4,"",IF(Dati!N85="","",(Dati!N85)/C65*100)))</f>
        <v>#REF!</v>
      </c>
    </row>
    <row r="66" spans="1:13" x14ac:dyDescent="0.25">
      <c r="A66" s="48">
        <f>Dati!A86</f>
        <v>9</v>
      </c>
      <c r="B66" s="48" t="e">
        <f>Dati!B86</f>
        <v>#REF!</v>
      </c>
      <c r="C66" s="54" t="e">
        <f>IF(Dati!C86="","",LOG(Dati!C86))</f>
        <v>#REF!</v>
      </c>
      <c r="D66" s="55" t="e">
        <f>IF(Dati!J86&lt;3,"",IF(Dati!J86&gt;=4,"",Dati!J86))</f>
        <v>#REF!</v>
      </c>
      <c r="E66" s="55" t="e">
        <f>IF(Dati!K86&lt;3,"",IF(Dati!K86&gt;=4,"",Dati!K86))</f>
        <v>#REF!</v>
      </c>
      <c r="F66" s="55" t="e">
        <f>IF(Dati!L86&lt;3,"",IF(Dati!L86&gt;=4,"",Dati!L86))</f>
        <v>#REF!</v>
      </c>
      <c r="G66" s="55" t="e">
        <f>IF(Dati!M86&lt;3,"",IF(Dati!M86&gt;=4,"",Dati!M86))</f>
        <v>#REF!</v>
      </c>
      <c r="H66" s="55" t="e">
        <f>IF(Dati!N86&lt;3,"",IF(Dati!N86&gt;=4,"",Dati!N86))</f>
        <v>#REF!</v>
      </c>
      <c r="I66" s="56" t="e">
        <f>IF(C66&lt;3,"",IF(C66&gt;=4,"",IF(Dati!J86="","",(Dati!J86)/C66*100)))</f>
        <v>#REF!</v>
      </c>
      <c r="J66" s="56" t="e">
        <f>IF(C66&lt;3,"",IF(C66&gt;=4,"",IF(Dati!K86="","",(Dati!K86)/C66*100)))</f>
        <v>#REF!</v>
      </c>
      <c r="K66" s="56" t="e">
        <f>IF(C66&lt;3,"",IF(C66&gt;=4,"",IF(Dati!L86="","",(Dati!L86)/C66*100)))</f>
        <v>#REF!</v>
      </c>
      <c r="L66" s="56" t="e">
        <f>IF(C66&lt;3,"",IF(C66&gt;=4,"",IF(Dati!M86="","",(Dati!M86)/C66*100)))</f>
        <v>#REF!</v>
      </c>
      <c r="M66" s="56" t="e">
        <f>IF(C66&lt;3,"",IF(C66&gt;=4,"",IF(Dati!N86="","",(Dati!N86)/C66*100)))</f>
        <v>#REF!</v>
      </c>
    </row>
    <row r="67" spans="1:13" x14ac:dyDescent="0.25">
      <c r="A67" s="48">
        <f>Dati!A87</f>
        <v>10</v>
      </c>
      <c r="B67" s="48" t="e">
        <f>Dati!B87</f>
        <v>#REF!</v>
      </c>
      <c r="C67" s="54" t="e">
        <f>IF(Dati!C87="","",LOG(Dati!C87))</f>
        <v>#REF!</v>
      </c>
      <c r="D67" s="55" t="e">
        <f>IF(Dati!J87&lt;3,"",IF(Dati!J87&gt;=4,"",Dati!J87))</f>
        <v>#REF!</v>
      </c>
      <c r="E67" s="55" t="e">
        <f>IF(Dati!K87&lt;3,"",IF(Dati!K87&gt;=4,"",Dati!K87))</f>
        <v>#REF!</v>
      </c>
      <c r="F67" s="55" t="e">
        <f>IF(Dati!L87&lt;3,"",IF(Dati!L87&gt;=4,"",Dati!L87))</f>
        <v>#REF!</v>
      </c>
      <c r="G67" s="55" t="e">
        <f>IF(Dati!M87&lt;3,"",IF(Dati!M87&gt;=4,"",Dati!M87))</f>
        <v>#REF!</v>
      </c>
      <c r="H67" s="55" t="e">
        <f>IF(Dati!N87&lt;3,"",IF(Dati!N87&gt;=4,"",Dati!N87))</f>
        <v>#REF!</v>
      </c>
      <c r="I67" s="56" t="e">
        <f>IF(C67&lt;3,"",IF(C67&gt;=4,"",IF(Dati!J87="","",(Dati!J87)/C67*100)))</f>
        <v>#REF!</v>
      </c>
      <c r="J67" s="56" t="e">
        <f>IF(C67&lt;3,"",IF(C67&gt;=4,"",IF(Dati!K87="","",(Dati!K87)/C67*100)))</f>
        <v>#REF!</v>
      </c>
      <c r="K67" s="56" t="e">
        <f>IF(C67&lt;3,"",IF(C67&gt;=4,"",IF(Dati!L87="","",(Dati!L87)/C67*100)))</f>
        <v>#REF!</v>
      </c>
      <c r="L67" s="56" t="e">
        <f>IF(C67&lt;3,"",IF(C67&gt;=4,"",IF(Dati!M87="","",(Dati!M87)/C67*100)))</f>
        <v>#REF!</v>
      </c>
      <c r="M67" s="56" t="e">
        <f>IF(C67&lt;3,"",IF(C67&gt;=4,"",IF(Dati!N87="","",(Dati!N87)/C67*100)))</f>
        <v>#REF!</v>
      </c>
    </row>
    <row r="68" spans="1:13" x14ac:dyDescent="0.25">
      <c r="A68" s="48">
        <f>Dati!A88</f>
        <v>11</v>
      </c>
      <c r="B68" s="48" t="e">
        <f>Dati!B88</f>
        <v>#REF!</v>
      </c>
      <c r="C68" s="54" t="e">
        <f>IF(Dati!C88="","",LOG(Dati!C88))</f>
        <v>#REF!</v>
      </c>
      <c r="D68" s="55" t="e">
        <f>IF(Dati!J88&lt;3,"",IF(Dati!J88&gt;=4,"",Dati!J88))</f>
        <v>#REF!</v>
      </c>
      <c r="E68" s="55" t="e">
        <f>IF(Dati!K88&lt;3,"",IF(Dati!K88&gt;=4,"",Dati!K88))</f>
        <v>#REF!</v>
      </c>
      <c r="F68" s="55" t="e">
        <f>IF(Dati!L88&lt;3,"",IF(Dati!L88&gt;=4,"",Dati!L88))</f>
        <v>#REF!</v>
      </c>
      <c r="G68" s="55" t="e">
        <f>IF(Dati!M88&lt;3,"",IF(Dati!M88&gt;=4,"",Dati!M88))</f>
        <v>#REF!</v>
      </c>
      <c r="H68" s="55" t="e">
        <f>IF(Dati!N88&lt;3,"",IF(Dati!N88&gt;=4,"",Dati!N88))</f>
        <v>#REF!</v>
      </c>
      <c r="I68" s="56" t="e">
        <f>IF(C68&lt;3,"",IF(C68&gt;=4,"",IF(Dati!J88="","",(Dati!J88)/C68*100)))</f>
        <v>#REF!</v>
      </c>
      <c r="J68" s="56" t="e">
        <f>IF(C68&lt;3,"",IF(C68&gt;=4,"",IF(Dati!K88="","",(Dati!K88)/C68*100)))</f>
        <v>#REF!</v>
      </c>
      <c r="K68" s="56" t="e">
        <f>IF(C68&lt;3,"",IF(C68&gt;=4,"",IF(Dati!L88="","",(Dati!L88)/C68*100)))</f>
        <v>#REF!</v>
      </c>
      <c r="L68" s="56" t="e">
        <f>IF(C68&lt;3,"",IF(C68&gt;=4,"",IF(Dati!M88="","",(Dati!M88)/C68*100)))</f>
        <v>#REF!</v>
      </c>
      <c r="M68" s="56" t="e">
        <f>IF(C68&lt;3,"",IF(C68&gt;=4,"",IF(Dati!N88="","",(Dati!N88)/C68*100)))</f>
        <v>#REF!</v>
      </c>
    </row>
    <row r="69" spans="1:13" x14ac:dyDescent="0.25">
      <c r="A69" s="48">
        <f>Dati!A89</f>
        <v>12</v>
      </c>
      <c r="B69" s="48" t="e">
        <f>Dati!B89</f>
        <v>#REF!</v>
      </c>
      <c r="C69" s="54" t="e">
        <f>IF(Dati!C89="","",LOG(Dati!C89))</f>
        <v>#REF!</v>
      </c>
      <c r="D69" s="55" t="e">
        <f>IF(Dati!J89&lt;3,"",IF(Dati!J89&gt;=4,"",Dati!J89))</f>
        <v>#REF!</v>
      </c>
      <c r="E69" s="55" t="e">
        <f>IF(Dati!K89&lt;3,"",IF(Dati!K89&gt;=4,"",Dati!K89))</f>
        <v>#REF!</v>
      </c>
      <c r="F69" s="55" t="e">
        <f>IF(Dati!L89&lt;3,"",IF(Dati!L89&gt;=4,"",Dati!L89))</f>
        <v>#REF!</v>
      </c>
      <c r="G69" s="55" t="e">
        <f>IF(Dati!M89&lt;3,"",IF(Dati!M89&gt;=4,"",Dati!M89))</f>
        <v>#REF!</v>
      </c>
      <c r="H69" s="55" t="e">
        <f>IF(Dati!N89&lt;3,"",IF(Dati!N89&gt;=4,"",Dati!N89))</f>
        <v>#REF!</v>
      </c>
      <c r="I69" s="56" t="e">
        <f>IF(C69&lt;3,"",IF(C69&gt;=4,"",IF(Dati!J89="","",(Dati!J89)/C69*100)))</f>
        <v>#REF!</v>
      </c>
      <c r="J69" s="56" t="e">
        <f>IF(C69&lt;3,"",IF(C69&gt;=4,"",IF(Dati!K89="","",(Dati!K89)/C69*100)))</f>
        <v>#REF!</v>
      </c>
      <c r="K69" s="56" t="e">
        <f>IF(C69&lt;3,"",IF(C69&gt;=4,"",IF(Dati!L89="","",(Dati!L89)/C69*100)))</f>
        <v>#REF!</v>
      </c>
      <c r="L69" s="56" t="e">
        <f>IF(C69&lt;3,"",IF(C69&gt;=4,"",IF(Dati!M89="","",(Dati!M89)/C69*100)))</f>
        <v>#REF!</v>
      </c>
      <c r="M69" s="56" t="e">
        <f>IF(C69&lt;3,"",IF(C69&gt;=4,"",IF(Dati!N89="","",(Dati!N89)/C69*100)))</f>
        <v>#REF!</v>
      </c>
    </row>
    <row r="70" spans="1:13" x14ac:dyDescent="0.25">
      <c r="A70" s="48">
        <f>Dati!A90</f>
        <v>13</v>
      </c>
      <c r="B70" s="48" t="e">
        <f>Dati!B90</f>
        <v>#REF!</v>
      </c>
      <c r="C70" s="54" t="e">
        <f>IF(Dati!C90="","",LOG(Dati!C90))</f>
        <v>#REF!</v>
      </c>
      <c r="D70" s="55" t="e">
        <f>IF(Dati!J90&lt;3,"",IF(Dati!J90&gt;=4,"",Dati!J90))</f>
        <v>#REF!</v>
      </c>
      <c r="E70" s="55" t="e">
        <f>IF(Dati!K90&lt;3,"",IF(Dati!K90&gt;=4,"",Dati!K90))</f>
        <v>#REF!</v>
      </c>
      <c r="F70" s="55" t="e">
        <f>IF(Dati!L90&lt;3,"",IF(Dati!L90&gt;=4,"",Dati!L90))</f>
        <v>#REF!</v>
      </c>
      <c r="G70" s="55" t="e">
        <f>IF(Dati!M90&lt;3,"",IF(Dati!M90&gt;=4,"",Dati!M90))</f>
        <v>#REF!</v>
      </c>
      <c r="H70" s="55" t="e">
        <f>IF(Dati!N90&lt;3,"",IF(Dati!N90&gt;=4,"",Dati!N90))</f>
        <v>#REF!</v>
      </c>
      <c r="I70" s="56" t="e">
        <f>IF(C70&lt;3,"",IF(C70&gt;=4,"",IF(Dati!J90="","",(Dati!J90)/C70*100)))</f>
        <v>#REF!</v>
      </c>
      <c r="J70" s="56" t="e">
        <f>IF(C70&lt;3,"",IF(C70&gt;=4,"",IF(Dati!K90="","",(Dati!K90)/C70*100)))</f>
        <v>#REF!</v>
      </c>
      <c r="K70" s="56" t="e">
        <f>IF(C70&lt;3,"",IF(C70&gt;=4,"",IF(Dati!L90="","",(Dati!L90)/C70*100)))</f>
        <v>#REF!</v>
      </c>
      <c r="L70" s="56" t="e">
        <f>IF(C70&lt;3,"",IF(C70&gt;=4,"",IF(Dati!M90="","",(Dati!M90)/C70*100)))</f>
        <v>#REF!</v>
      </c>
      <c r="M70" s="56" t="e">
        <f>IF(C70&lt;3,"",IF(C70&gt;=4,"",IF(Dati!N90="","",(Dati!N90)/C70*100)))</f>
        <v>#REF!</v>
      </c>
    </row>
    <row r="71" spans="1:13" x14ac:dyDescent="0.25">
      <c r="A71" s="48">
        <f>Dati!A91</f>
        <v>14</v>
      </c>
      <c r="B71" s="48" t="e">
        <f>Dati!B91</f>
        <v>#REF!</v>
      </c>
      <c r="C71" s="54" t="e">
        <f>IF(Dati!C91="","",LOG(Dati!C91))</f>
        <v>#REF!</v>
      </c>
      <c r="D71" s="55" t="e">
        <f>IF(Dati!J91&lt;3,"",IF(Dati!J91&gt;=4,"",Dati!J91))</f>
        <v>#REF!</v>
      </c>
      <c r="E71" s="55" t="e">
        <f>IF(Dati!K91&lt;3,"",IF(Dati!K91&gt;=4,"",Dati!K91))</f>
        <v>#REF!</v>
      </c>
      <c r="F71" s="55" t="e">
        <f>IF(Dati!L91&lt;3,"",IF(Dati!L91&gt;=4,"",Dati!L91))</f>
        <v>#REF!</v>
      </c>
      <c r="G71" s="55" t="e">
        <f>IF(Dati!M91&lt;3,"",IF(Dati!M91&gt;=4,"",Dati!M91))</f>
        <v>#REF!</v>
      </c>
      <c r="H71" s="55" t="e">
        <f>IF(Dati!N91&lt;3,"",IF(Dati!N91&gt;=4,"",Dati!N91))</f>
        <v>#REF!</v>
      </c>
      <c r="I71" s="56" t="e">
        <f>IF(C71&lt;3,"",IF(C71&gt;=4,"",IF(Dati!J91="","",(Dati!J91)/C71*100)))</f>
        <v>#REF!</v>
      </c>
      <c r="J71" s="56" t="e">
        <f>IF(C71&lt;3,"",IF(C71&gt;=4,"",IF(Dati!K91="","",(Dati!K91)/C71*100)))</f>
        <v>#REF!</v>
      </c>
      <c r="K71" s="56" t="e">
        <f>IF(C71&lt;3,"",IF(C71&gt;=4,"",IF(Dati!L91="","",(Dati!L91)/C71*100)))</f>
        <v>#REF!</v>
      </c>
      <c r="L71" s="56" t="e">
        <f>IF(C71&lt;3,"",IF(C71&gt;=4,"",IF(Dati!M91="","",(Dati!M91)/C71*100)))</f>
        <v>#REF!</v>
      </c>
      <c r="M71" s="56" t="e">
        <f>IF(C71&lt;3,"",IF(C71&gt;=4,"",IF(Dati!N91="","",(Dati!N91)/C71*100)))</f>
        <v>#REF!</v>
      </c>
    </row>
    <row r="72" spans="1:13" x14ac:dyDescent="0.25">
      <c r="A72" s="48">
        <f>Dati!A92</f>
        <v>15</v>
      </c>
      <c r="B72" s="48" t="e">
        <f>Dati!B92</f>
        <v>#REF!</v>
      </c>
      <c r="C72" s="54" t="e">
        <f>IF(Dati!C92="","",LOG(Dati!C92))</f>
        <v>#REF!</v>
      </c>
      <c r="D72" s="55" t="e">
        <f>IF(Dati!J92&lt;3,"",IF(Dati!J92&gt;=4,"",Dati!J92))</f>
        <v>#REF!</v>
      </c>
      <c r="E72" s="55" t="e">
        <f>IF(Dati!K92&lt;3,"",IF(Dati!K92&gt;=4,"",Dati!K92))</f>
        <v>#REF!</v>
      </c>
      <c r="F72" s="55" t="e">
        <f>IF(Dati!L92&lt;3,"",IF(Dati!L92&gt;=4,"",Dati!L92))</f>
        <v>#REF!</v>
      </c>
      <c r="G72" s="55" t="e">
        <f>IF(Dati!M92&lt;3,"",IF(Dati!M92&gt;=4,"",Dati!M92))</f>
        <v>#REF!</v>
      </c>
      <c r="H72" s="55" t="e">
        <f>IF(Dati!N92&lt;3,"",IF(Dati!N92&gt;=4,"",Dati!N92))</f>
        <v>#REF!</v>
      </c>
      <c r="I72" s="56" t="e">
        <f>IF(C72&lt;3,"",IF(C72&gt;=4,"",IF(Dati!J92="","",(Dati!J92)/C72*100)))</f>
        <v>#REF!</v>
      </c>
      <c r="J72" s="56" t="e">
        <f>IF(C72&lt;3,"",IF(C72&gt;=4,"",IF(Dati!K92="","",(Dati!K92)/C72*100)))</f>
        <v>#REF!</v>
      </c>
      <c r="K72" s="56" t="e">
        <f>IF(C72&lt;3,"",IF(C72&gt;=4,"",IF(Dati!L92="","",(Dati!L92)/C72*100)))</f>
        <v>#REF!</v>
      </c>
      <c r="L72" s="56" t="e">
        <f>IF(C72&lt;3,"",IF(C72&gt;=4,"",IF(Dati!M92="","",(Dati!M92)/C72*100)))</f>
        <v>#REF!</v>
      </c>
      <c r="M72" s="56" t="e">
        <f>IF(C72&lt;3,"",IF(C72&gt;=4,"",IF(Dati!N92="","",(Dati!N92)/C72*100)))</f>
        <v>#REF!</v>
      </c>
    </row>
    <row r="73" spans="1:13" x14ac:dyDescent="0.25">
      <c r="A73" s="48">
        <f>Dati!A93</f>
        <v>16</v>
      </c>
      <c r="B73" s="48" t="e">
        <f>Dati!B93</f>
        <v>#REF!</v>
      </c>
      <c r="C73" s="54" t="e">
        <f>IF(Dati!C93="","",LOG(Dati!C93))</f>
        <v>#REF!</v>
      </c>
      <c r="D73" s="55" t="e">
        <f>IF(Dati!J93&lt;3,"",IF(Dati!J93&gt;=4,"",Dati!J93))</f>
        <v>#REF!</v>
      </c>
      <c r="E73" s="55" t="e">
        <f>IF(Dati!K93&lt;3,"",IF(Dati!K93&gt;=4,"",Dati!K93))</f>
        <v>#REF!</v>
      </c>
      <c r="F73" s="55" t="e">
        <f>IF(Dati!L93&lt;3,"",IF(Dati!L93&gt;=4,"",Dati!L93))</f>
        <v>#REF!</v>
      </c>
      <c r="G73" s="55" t="e">
        <f>IF(Dati!M93&lt;3,"",IF(Dati!M93&gt;=4,"",Dati!M93))</f>
        <v>#REF!</v>
      </c>
      <c r="H73" s="55" t="e">
        <f>IF(Dati!N93&lt;3,"",IF(Dati!N93&gt;=4,"",Dati!N93))</f>
        <v>#REF!</v>
      </c>
      <c r="I73" s="56" t="e">
        <f>IF(C73&lt;3,"",IF(C73&gt;=4,"",IF(Dati!J93="","",(Dati!J93)/C73*100)))</f>
        <v>#REF!</v>
      </c>
      <c r="J73" s="56" t="e">
        <f>IF(C73&lt;3,"",IF(C73&gt;=4,"",IF(Dati!K93="","",(Dati!K93)/C73*100)))</f>
        <v>#REF!</v>
      </c>
      <c r="K73" s="56" t="e">
        <f>IF(C73&lt;3,"",IF(C73&gt;=4,"",IF(Dati!L93="","",(Dati!L93)/C73*100)))</f>
        <v>#REF!</v>
      </c>
      <c r="L73" s="56" t="e">
        <f>IF(C73&lt;3,"",IF(C73&gt;=4,"",IF(Dati!M93="","",(Dati!M93)/C73*100)))</f>
        <v>#REF!</v>
      </c>
      <c r="M73" s="56" t="e">
        <f>IF(C73&lt;3,"",IF(C73&gt;=4,"",IF(Dati!N93="","",(Dati!N93)/C73*100)))</f>
        <v>#REF!</v>
      </c>
    </row>
    <row r="74" spans="1:13" x14ac:dyDescent="0.25">
      <c r="A74" s="48">
        <f>Dati!A94</f>
        <v>17</v>
      </c>
      <c r="B74" s="48" t="e">
        <f>Dati!B94</f>
        <v>#REF!</v>
      </c>
      <c r="C74" s="54" t="e">
        <f>IF(Dati!C94="","",LOG(Dati!C94))</f>
        <v>#REF!</v>
      </c>
      <c r="D74" s="55" t="e">
        <f>IF(Dati!J94&lt;3,"",IF(Dati!J94&gt;=4,"",Dati!J94))</f>
        <v>#REF!</v>
      </c>
      <c r="E74" s="55" t="e">
        <f>IF(Dati!K94&lt;3,"",IF(Dati!K94&gt;=4,"",Dati!K94))</f>
        <v>#REF!</v>
      </c>
      <c r="F74" s="55" t="e">
        <f>IF(Dati!L94&lt;3,"",IF(Dati!L94&gt;=4,"",Dati!L94))</f>
        <v>#REF!</v>
      </c>
      <c r="G74" s="55" t="e">
        <f>IF(Dati!M94&lt;3,"",IF(Dati!M94&gt;=4,"",Dati!M94))</f>
        <v>#REF!</v>
      </c>
      <c r="H74" s="55" t="e">
        <f>IF(Dati!N94&lt;3,"",IF(Dati!N94&gt;=4,"",Dati!N94))</f>
        <v>#REF!</v>
      </c>
      <c r="I74" s="56" t="e">
        <f>IF(C74&lt;3,"",IF(C74&gt;=4,"",IF(Dati!J94="","",(Dati!J94)/C74*100)))</f>
        <v>#REF!</v>
      </c>
      <c r="J74" s="56" t="e">
        <f>IF(C74&lt;3,"",IF(C74&gt;=4,"",IF(Dati!K94="","",(Dati!K94)/C74*100)))</f>
        <v>#REF!</v>
      </c>
      <c r="K74" s="56" t="e">
        <f>IF(C74&lt;3,"",IF(C74&gt;=4,"",IF(Dati!L94="","",(Dati!L94)/C74*100)))</f>
        <v>#REF!</v>
      </c>
      <c r="L74" s="56" t="e">
        <f>IF(C74&lt;3,"",IF(C74&gt;=4,"",IF(Dati!M94="","",(Dati!M94)/C74*100)))</f>
        <v>#REF!</v>
      </c>
      <c r="M74" s="56" t="e">
        <f>IF(C74&lt;3,"",IF(C74&gt;=4,"",IF(Dati!N94="","",(Dati!N94)/C74*100)))</f>
        <v>#REF!</v>
      </c>
    </row>
    <row r="75" spans="1:13" ht="13.8" thickBot="1" x14ac:dyDescent="0.3">
      <c r="A75" s="66"/>
      <c r="B75" s="66"/>
      <c r="C75" s="67"/>
      <c r="D75" s="66"/>
      <c r="E75" s="66"/>
      <c r="F75" s="66"/>
      <c r="G75" s="66"/>
      <c r="H75" s="66"/>
      <c r="I75" s="52"/>
      <c r="J75" s="52"/>
      <c r="K75" s="52"/>
      <c r="L75" s="52"/>
      <c r="M75" s="52"/>
    </row>
    <row r="76" spans="1:13" ht="13.8" thickTop="1" x14ac:dyDescent="0.25">
      <c r="A76" s="68"/>
      <c r="B76" s="68"/>
      <c r="C76" s="69" t="s">
        <v>14</v>
      </c>
      <c r="D76" s="69"/>
      <c r="E76" s="70" t="str">
        <f>IF(COUNT(D58:H74)&lt;2,"",AVERAGE(D58:H74))</f>
        <v/>
      </c>
      <c r="F76" s="69"/>
      <c r="G76" s="69"/>
      <c r="H76" s="69"/>
      <c r="I76" s="71"/>
      <c r="J76" s="71" t="s">
        <v>7</v>
      </c>
      <c r="K76" s="71"/>
      <c r="L76" s="71"/>
      <c r="M76" s="71"/>
    </row>
    <row r="77" spans="1:13" x14ac:dyDescent="0.25">
      <c r="C77" s="73" t="s">
        <v>6</v>
      </c>
      <c r="E77" s="55" t="str">
        <f>IF(COUNT(D58:H74)&lt;2,"",STDEV(D58:H74))</f>
        <v/>
      </c>
      <c r="J77" s="73" t="s">
        <v>14</v>
      </c>
      <c r="K77" s="73"/>
      <c r="L77" s="55" t="str">
        <f>IF(COUNT(I58:M74)=0,"",AVERAGE(I58:M74))</f>
        <v/>
      </c>
    </row>
    <row r="78" spans="1:13" x14ac:dyDescent="0.25">
      <c r="C78" s="73" t="s">
        <v>23</v>
      </c>
      <c r="E78" s="55" t="str">
        <f>IF(COUNT(D58:H74)=0,"Immettere dati",IF(COUNT(D58:H74)&lt;2,"Immettere più dati",E77*2^0.5*(TINV(0.05,COUNT(D58:H74)-1))))</f>
        <v>Immettere dati</v>
      </c>
      <c r="F78" s="54" t="str">
        <f>IF(COUNT(D58:H74)=0,"",IF(COUNT(D58:H74)&lt;6,"Attenzione, dati insufficienti!",""))</f>
        <v/>
      </c>
      <c r="J78" s="73" t="s">
        <v>52</v>
      </c>
      <c r="K78" s="73"/>
      <c r="L78" s="55" t="str">
        <f>IF(COUNT(I58:M74)&lt;2,"",STDEV(I58:M74)*2)</f>
        <v/>
      </c>
    </row>
    <row r="79" spans="1:13" x14ac:dyDescent="0.25">
      <c r="C79" s="39" t="s">
        <v>9</v>
      </c>
      <c r="E79" s="55" t="str">
        <f>IF(COUNT(D58:H74)&lt;2,"",E78/(2^0.5))</f>
        <v/>
      </c>
      <c r="F79" s="74" t="str">
        <f>IF(COUNT(D58:H74)=0,"",IF(COUNT(D58:H74)&lt;6,"Attenzione, dati insufficienti!",""))</f>
        <v/>
      </c>
      <c r="L79" s="39" t="str">
        <f>IF(COUNT(I58:M74)&lt;2,"",DEVSQ(I58:M74))</f>
        <v/>
      </c>
    </row>
    <row r="80" spans="1:13" ht="13.8" thickBot="1" x14ac:dyDescent="0.3">
      <c r="C80" s="39" t="s">
        <v>10</v>
      </c>
      <c r="E80" s="55" t="str">
        <f>IF(COUNT(D58:H74)&lt;2,"",E78/2)</f>
        <v/>
      </c>
      <c r="F80" s="74" t="str">
        <f>IF(COUNT(D58:H74)=0,"",IF(COUNT(D58:H74)&lt;6,"Attenzione, dati insufficienti!",""))</f>
        <v/>
      </c>
      <c r="L80" s="39" t="str">
        <f>IF(COUNT(I58:M74)&lt;2,"",VAR(I58:M74))</f>
        <v/>
      </c>
    </row>
    <row r="81" spans="1:13" ht="13.8" thickTop="1" x14ac:dyDescent="0.25">
      <c r="A81" s="71"/>
      <c r="B81" s="71"/>
      <c r="C81" s="71"/>
      <c r="D81" s="71"/>
      <c r="E81" s="70"/>
      <c r="F81" s="71"/>
      <c r="G81" s="71"/>
      <c r="H81" s="71"/>
      <c r="I81" s="71"/>
      <c r="J81" s="71"/>
      <c r="K81" s="71"/>
      <c r="L81" s="71"/>
      <c r="M81" s="71"/>
    </row>
    <row r="82" spans="1:13" x14ac:dyDescent="0.25">
      <c r="A82" s="39" t="s">
        <v>18</v>
      </c>
      <c r="D82" s="45"/>
      <c r="E82" s="44"/>
      <c r="F82" s="44"/>
      <c r="G82" s="52"/>
      <c r="H82" s="52"/>
    </row>
    <row r="83" spans="1:13" ht="36" x14ac:dyDescent="0.25">
      <c r="A83" s="48" t="str">
        <f>Dati!A109</f>
        <v>N.</v>
      </c>
      <c r="B83" s="48" t="str">
        <f>Dati!B109</f>
        <v>Anno</v>
      </c>
      <c r="C83" s="48" t="str">
        <f>Dati!C109</f>
        <v>Valore assegnato</v>
      </c>
      <c r="D83" s="48">
        <f>Dati!J109</f>
        <v>1</v>
      </c>
      <c r="E83" s="48">
        <f>Dati!K109</f>
        <v>2</v>
      </c>
      <c r="F83" s="48">
        <f>Dati!L109</f>
        <v>3</v>
      </c>
      <c r="G83" s="48">
        <f>Dati!M109</f>
        <v>4</v>
      </c>
      <c r="H83" s="48">
        <f>Dati!N109</f>
        <v>5</v>
      </c>
      <c r="I83" s="1016" t="s">
        <v>13</v>
      </c>
      <c r="J83" s="1016"/>
      <c r="K83" s="1016"/>
      <c r="L83" s="1016"/>
      <c r="M83" s="1016"/>
    </row>
    <row r="84" spans="1:13" x14ac:dyDescent="0.25">
      <c r="A84" s="48">
        <f>Dati!A110</f>
        <v>1</v>
      </c>
      <c r="B84" s="48">
        <f>Dati!B110</f>
        <v>2000</v>
      </c>
      <c r="C84" s="54">
        <f>IF(Dati!C110="","",LOG(Dati!C110))</f>
        <v>2.7032913781186614</v>
      </c>
      <c r="D84" s="55">
        <f>IF(Dati!J110&lt;3,"",IF(Dati!J110&gt;=4,"",Dati!J110))</f>
        <v>3.1461280356782382</v>
      </c>
      <c r="E84" s="55">
        <f>IF(Dati!K110&lt;3,"",IF(Dati!K110&gt;=4,"",Dati!K110))</f>
        <v>3.1461280356782382</v>
      </c>
      <c r="F84" s="55" t="str">
        <f>IF(Dati!L110&lt;3,"",IF(Dati!L110&gt;=4,"",Dati!L110))</f>
        <v/>
      </c>
      <c r="G84" s="55" t="str">
        <f>IF(Dati!M110&lt;3,"",IF(Dati!M110&gt;=4,"",Dati!M110))</f>
        <v/>
      </c>
      <c r="H84" s="55" t="str">
        <f>IF(Dati!N110&lt;3,"",IF(Dati!N110&gt;=4,"",Dati!N110))</f>
        <v/>
      </c>
      <c r="I84" s="56" t="str">
        <f>IF(C84&lt;3,"",IF(C84&gt;=4,"",IF(Dati!J110="","",(Dati!J110)/C84*100)))</f>
        <v/>
      </c>
      <c r="J84" s="56" t="str">
        <f>IF(C84&lt;3,"",IF(C84&gt;=4,"",IF(Dati!K110="","",(Dati!K110)/C84*100)))</f>
        <v/>
      </c>
      <c r="K84" s="56" t="str">
        <f>IF(C84&lt;3,"",IF(C84&gt;=4,"",IF(Dati!L110="","",(Dati!L110)/C84*100)))</f>
        <v/>
      </c>
      <c r="L84" s="56" t="str">
        <f>IF(C84&lt;3,"",IF(C84&gt;=4,"",IF(Dati!M110="","",(Dati!M110)/C84*100)))</f>
        <v/>
      </c>
      <c r="M84" s="56" t="str">
        <f>IF(C84&lt;3,"",IF(C84&gt;=4,"",IF(Dati!N110="","",(Dati!N110)/C84*100)))</f>
        <v/>
      </c>
    </row>
    <row r="85" spans="1:13" x14ac:dyDescent="0.25">
      <c r="A85" s="48">
        <f>Dati!A111</f>
        <v>2</v>
      </c>
      <c r="B85" s="48">
        <f>Dati!B111</f>
        <v>2000</v>
      </c>
      <c r="C85" s="54">
        <f>IF(Dati!C111="","",LOG(Dati!C111))</f>
        <v>4.6901960800285138</v>
      </c>
      <c r="D85" s="55" t="str">
        <f>IF(Dati!J111&lt;3,"",IF(Dati!J111&gt;=4,"",Dati!J111))</f>
        <v/>
      </c>
      <c r="E85" s="55" t="str">
        <f>IF(Dati!K111&lt;3,"",IF(Dati!K111&gt;=4,"",Dati!K111))</f>
        <v/>
      </c>
      <c r="F85" s="55" t="str">
        <f>IF(Dati!L111&lt;3,"",IF(Dati!L111&gt;=4,"",Dati!L111))</f>
        <v/>
      </c>
      <c r="G85" s="55" t="str">
        <f>IF(Dati!M111&lt;3,"",IF(Dati!M111&gt;=4,"",Dati!M111))</f>
        <v/>
      </c>
      <c r="H85" s="55" t="str">
        <f>IF(Dati!N111&lt;3,"",IF(Dati!N111&gt;=4,"",Dati!N111))</f>
        <v/>
      </c>
      <c r="I85" s="56" t="str">
        <f>IF(C85&lt;3,"",IF(C85&gt;=4,"",IF(Dati!J111="","",(Dati!J111)/C85*100)))</f>
        <v/>
      </c>
      <c r="J85" s="56" t="str">
        <f>IF(C85&lt;3,"",IF(C85&gt;=4,"",IF(Dati!K111="","",(Dati!K111)/C85*100)))</f>
        <v/>
      </c>
      <c r="K85" s="56" t="str">
        <f>IF(C85&lt;3,"",IF(C85&gt;=4,"",IF(Dati!L111="","",(Dati!L111)/C85*100)))</f>
        <v/>
      </c>
      <c r="L85" s="56" t="str">
        <f>IF(C85&lt;3,"",IF(C85&gt;=4,"",IF(Dati!M111="","",(Dati!M111)/C85*100)))</f>
        <v/>
      </c>
      <c r="M85" s="56" t="str">
        <f>IF(C85&lt;3,"",IF(C85&gt;=4,"",IF(Dati!N111="","",(Dati!N111)/C85*100)))</f>
        <v/>
      </c>
    </row>
    <row r="86" spans="1:13" x14ac:dyDescent="0.25">
      <c r="A86" s="48">
        <f>Dati!A112</f>
        <v>3</v>
      </c>
      <c r="B86" s="48">
        <f>Dati!B112</f>
        <v>2001</v>
      </c>
      <c r="C86" s="54">
        <f>IF(Dati!C112="","",LOG(Dati!C112))</f>
        <v>3.9190780923760737</v>
      </c>
      <c r="D86" s="55" t="str">
        <f>IF(Dati!J112&lt;3,"",IF(Dati!J112&gt;=4,"",Dati!J112))</f>
        <v/>
      </c>
      <c r="E86" s="55" t="str">
        <f>IF(Dati!K112&lt;3,"",IF(Dati!K112&gt;=4,"",Dati!K112))</f>
        <v/>
      </c>
      <c r="F86" s="55" t="str">
        <f>IF(Dati!L112&lt;3,"",IF(Dati!L112&gt;=4,"",Dati!L112))</f>
        <v/>
      </c>
      <c r="G86" s="55" t="str">
        <f>IF(Dati!M112&lt;3,"",IF(Dati!M112&gt;=4,"",Dati!M112))</f>
        <v/>
      </c>
      <c r="H86" s="55" t="str">
        <f>IF(Dati!N112&lt;3,"",IF(Dati!N112&gt;=4,"",Dati!N112))</f>
        <v/>
      </c>
      <c r="I86" s="56">
        <f>IF(C86&lt;3,"",IF(C86&gt;=4,"",IF(Dati!J112="","",(Dati!J112)/C86*100)))</f>
        <v>104.08522488957304</v>
      </c>
      <c r="J86" s="56">
        <f>IF(C86&lt;3,"",IF(C86&gt;=4,"",IF(Dati!K112="","",(Dati!K112)/C86*100)))</f>
        <v>104.08522488957304</v>
      </c>
      <c r="K86" s="56" t="str">
        <f>IF(C86&lt;3,"",IF(C86&gt;=4,"",IF(Dati!L112="","",(Dati!L112)/C86*100)))</f>
        <v/>
      </c>
      <c r="L86" s="56" t="str">
        <f>IF(C86&lt;3,"",IF(C86&gt;=4,"",IF(Dati!M112="","",(Dati!M112)/C86*100)))</f>
        <v/>
      </c>
      <c r="M86" s="56" t="str">
        <f>IF(C86&lt;3,"",IF(C86&gt;=4,"",IF(Dati!N112="","",(Dati!N112)/C86*100)))</f>
        <v/>
      </c>
    </row>
    <row r="87" spans="1:13" x14ac:dyDescent="0.25">
      <c r="A87" s="48">
        <f>Dati!A113</f>
        <v>4</v>
      </c>
      <c r="B87" s="48">
        <f>Dati!B113</f>
        <v>2002</v>
      </c>
      <c r="C87" s="54">
        <f>IF(Dati!C113="","",LOG(Dati!C113))</f>
        <v>4.1760912590556813</v>
      </c>
      <c r="D87" s="55" t="str">
        <f>IF(Dati!J113&lt;3,"",IF(Dati!J113&gt;=4,"",Dati!J113))</f>
        <v/>
      </c>
      <c r="E87" s="55" t="str">
        <f>IF(Dati!K113&lt;3,"",IF(Dati!K113&gt;=4,"",Dati!K113))</f>
        <v/>
      </c>
      <c r="F87" s="55" t="str">
        <f>IF(Dati!L113&lt;3,"",IF(Dati!L113&gt;=4,"",Dati!L113))</f>
        <v/>
      </c>
      <c r="G87" s="55" t="str">
        <f>IF(Dati!M113&lt;3,"",IF(Dati!M113&gt;=4,"",Dati!M113))</f>
        <v/>
      </c>
      <c r="H87" s="55" t="str">
        <f>IF(Dati!N113&lt;3,"",IF(Dati!N113&gt;=4,"",Dati!N113))</f>
        <v/>
      </c>
      <c r="I87" s="56" t="str">
        <f>IF(C87&lt;3,"",IF(C87&gt;=4,"",IF(Dati!J113="","",(Dati!J113)/C87*100)))</f>
        <v/>
      </c>
      <c r="J87" s="56" t="str">
        <f>IF(C87&lt;3,"",IF(C87&gt;=4,"",IF(Dati!K113="","",(Dati!K113)/C87*100)))</f>
        <v/>
      </c>
      <c r="K87" s="56" t="str">
        <f>IF(C87&lt;3,"",IF(C87&gt;=4,"",IF(Dati!L113="","",(Dati!L113)/C87*100)))</f>
        <v/>
      </c>
      <c r="L87" s="56" t="str">
        <f>IF(C87&lt;3,"",IF(C87&gt;=4,"",IF(Dati!M113="","",(Dati!M113)/C87*100)))</f>
        <v/>
      </c>
      <c r="M87" s="56" t="str">
        <f>IF(C87&lt;3,"",IF(C87&gt;=4,"",IF(Dati!N113="","",(Dati!N113)/C87*100)))</f>
        <v/>
      </c>
    </row>
    <row r="88" spans="1:13" x14ac:dyDescent="0.25">
      <c r="A88" s="48">
        <f>Dati!A114</f>
        <v>5</v>
      </c>
      <c r="B88" s="48">
        <f>Dati!B114</f>
        <v>2003</v>
      </c>
      <c r="C88" s="54">
        <f>IF(Dati!C114="","",LOG(Dati!C114))</f>
        <v>3.5440680443502757</v>
      </c>
      <c r="D88" s="55">
        <f>IF(Dati!J114&lt;3,"",IF(Dati!J114&gt;=4,"",Dati!J114))</f>
        <v>3.9867717342662448</v>
      </c>
      <c r="E88" s="55" t="str">
        <f>IF(Dati!K114&lt;3,"",IF(Dati!K114&gt;=4,"",Dati!K114))</f>
        <v/>
      </c>
      <c r="F88" s="55" t="str">
        <f>IF(Dati!L114&lt;3,"",IF(Dati!L114&gt;=4,"",Dati!L114))</f>
        <v/>
      </c>
      <c r="G88" s="55">
        <f>IF(Dati!M114&lt;3,"",IF(Dati!M114&gt;=4,"",Dati!M114))</f>
        <v>3.9731278535996988</v>
      </c>
      <c r="H88" s="55" t="str">
        <f>IF(Dati!N114&lt;3,"",IF(Dati!N114&gt;=4,"",Dati!N114))</f>
        <v/>
      </c>
      <c r="I88" s="56">
        <f>IF(C88&lt;3,"",IF(C88&gt;=4,"",IF(Dati!J114="","",(Dati!J114)/C88*100)))</f>
        <v>112.49139927270015</v>
      </c>
      <c r="J88" s="56" t="str">
        <f>IF(C88&lt;3,"",IF(C88&gt;=4,"",IF(Dati!K114="","",(Dati!K114)/C88*100)))</f>
        <v/>
      </c>
      <c r="K88" s="56" t="str">
        <f>IF(C88&lt;3,"",IF(C88&gt;=4,"",IF(Dati!L114="","",(Dati!L114)/C88*100)))</f>
        <v/>
      </c>
      <c r="L88" s="56">
        <f>IF(C88&lt;3,"",IF(C88&gt;=4,"",IF(Dati!M114="","",(Dati!M114)/C88*100)))</f>
        <v>112.10642131810653</v>
      </c>
      <c r="M88" s="56" t="str">
        <f>IF(C88&lt;3,"",IF(C88&gt;=4,"",IF(Dati!N114="","",(Dati!N114)/C88*100)))</f>
        <v/>
      </c>
    </row>
    <row r="89" spans="1:13" x14ac:dyDescent="0.25">
      <c r="A89" s="48">
        <f>Dati!A115</f>
        <v>6</v>
      </c>
      <c r="B89" s="48">
        <f>Dati!B115</f>
        <v>2003</v>
      </c>
      <c r="C89" s="54" t="str">
        <f>IF(Dati!C115="","",LOG(Dati!C115))</f>
        <v/>
      </c>
      <c r="D89" s="55">
        <f>IF(Dati!J115&lt;3,"",IF(Dati!J115&gt;=4,"",Dati!J115))</f>
        <v>3.8750612633917001</v>
      </c>
      <c r="E89" s="55" t="str">
        <f>IF(Dati!K115&lt;3,"",IF(Dati!K115&gt;=4,"",Dati!K115))</f>
        <v/>
      </c>
      <c r="F89" s="55" t="str">
        <f>IF(Dati!L115&lt;3,"",IF(Dati!L115&gt;=4,"",Dati!L115))</f>
        <v/>
      </c>
      <c r="G89" s="55">
        <f>IF(Dati!M115&lt;3,"",IF(Dati!M115&gt;=4,"",Dati!M115))</f>
        <v>3.9590413923210934</v>
      </c>
      <c r="H89" s="55" t="str">
        <f>IF(Dati!N115&lt;3,"",IF(Dati!N115&gt;=4,"",Dati!N115))</f>
        <v/>
      </c>
      <c r="I89" s="56" t="str">
        <f>IF(C89&lt;3,"",IF(C89&gt;=4,"",IF(Dati!J115="","",(Dati!J115)/C89*100)))</f>
        <v/>
      </c>
      <c r="J89" s="56" t="str">
        <f>IF(C89&lt;3,"",IF(C89&gt;=4,"",IF(Dati!K115="","",(Dati!K115)/C89*100)))</f>
        <v/>
      </c>
      <c r="K89" s="56" t="str">
        <f>IF(C89&lt;3,"",IF(C89&gt;=4,"",IF(Dati!L115="","",(Dati!L115)/C89*100)))</f>
        <v/>
      </c>
      <c r="L89" s="56" t="str">
        <f>IF(C89&lt;3,"",IF(C89&gt;=4,"",IF(Dati!M115="","",(Dati!M115)/C89*100)))</f>
        <v/>
      </c>
      <c r="M89" s="56" t="str">
        <f>IF(C89&lt;3,"",IF(C89&gt;=4,"",IF(Dati!N115="","",(Dati!N115)/C89*100)))</f>
        <v/>
      </c>
    </row>
    <row r="90" spans="1:13" x14ac:dyDescent="0.25">
      <c r="A90" s="48">
        <f>Dati!A116</f>
        <v>7</v>
      </c>
      <c r="B90" s="48" t="str">
        <f>Dati!B116</f>
        <v/>
      </c>
      <c r="C90" s="54" t="str">
        <f>IF(Dati!C116="","",LOG(Dati!C116))</f>
        <v/>
      </c>
      <c r="D90" s="55" t="str">
        <f>IF(Dati!J116&lt;3,"",IF(Dati!J116&gt;=4,"",Dati!J116))</f>
        <v/>
      </c>
      <c r="E90" s="55" t="str">
        <f>IF(Dati!K116&lt;3,"",IF(Dati!K116&gt;=4,"",Dati!K116))</f>
        <v/>
      </c>
      <c r="F90" s="55" t="str">
        <f>IF(Dati!L116&lt;3,"",IF(Dati!L116&gt;=4,"",Dati!L116))</f>
        <v/>
      </c>
      <c r="G90" s="55" t="str">
        <f>IF(Dati!M116&lt;3,"",IF(Dati!M116&gt;=4,"",Dati!M116))</f>
        <v/>
      </c>
      <c r="H90" s="55" t="str">
        <f>IF(Dati!N116&lt;3,"",IF(Dati!N116&gt;=4,"",Dati!N116))</f>
        <v/>
      </c>
      <c r="I90" s="56" t="str">
        <f>IF(C90&lt;3,"",IF(C90&gt;=4,"",IF(Dati!J116="","",(Dati!J116)/C90*100)))</f>
        <v/>
      </c>
      <c r="J90" s="56" t="str">
        <f>IF(C90&lt;3,"",IF(C90&gt;=4,"",IF(Dati!K116="","",(Dati!K116)/C90*100)))</f>
        <v/>
      </c>
      <c r="K90" s="56" t="str">
        <f>IF(C90&lt;3,"",IF(C90&gt;=4,"",IF(Dati!L116="","",(Dati!L116)/C90*100)))</f>
        <v/>
      </c>
      <c r="L90" s="56" t="str">
        <f>IF(C90&lt;3,"",IF(C90&gt;=4,"",IF(Dati!M116="","",(Dati!M116)/C90*100)))</f>
        <v/>
      </c>
      <c r="M90" s="56" t="str">
        <f>IF(C90&lt;3,"",IF(C90&gt;=4,"",IF(Dati!N116="","",(Dati!N116)/C90*100)))</f>
        <v/>
      </c>
    </row>
    <row r="91" spans="1:13" x14ac:dyDescent="0.25">
      <c r="A91" s="48">
        <f>Dati!A117</f>
        <v>8</v>
      </c>
      <c r="B91" s="48" t="str">
        <f>Dati!B117</f>
        <v/>
      </c>
      <c r="C91" s="54" t="str">
        <f>IF(Dati!C117="","",LOG(Dati!C117))</f>
        <v/>
      </c>
      <c r="D91" s="55" t="str">
        <f>IF(Dati!J117&lt;3,"",IF(Dati!J117&gt;=4,"",Dati!J117))</f>
        <v/>
      </c>
      <c r="E91" s="55" t="str">
        <f>IF(Dati!K117&lt;3,"",IF(Dati!K117&gt;=4,"",Dati!K117))</f>
        <v/>
      </c>
      <c r="F91" s="55" t="str">
        <f>IF(Dati!L117&lt;3,"",IF(Dati!L117&gt;=4,"",Dati!L117))</f>
        <v/>
      </c>
      <c r="G91" s="55" t="str">
        <f>IF(Dati!M117&lt;3,"",IF(Dati!M117&gt;=4,"",Dati!M117))</f>
        <v/>
      </c>
      <c r="H91" s="55" t="str">
        <f>IF(Dati!N117&lt;3,"",IF(Dati!N117&gt;=4,"",Dati!N117))</f>
        <v/>
      </c>
      <c r="I91" s="56" t="str">
        <f>IF(C91&lt;3,"",IF(C91&gt;=4,"",IF(Dati!J117="","",(Dati!J117)/C91*100)))</f>
        <v/>
      </c>
      <c r="J91" s="56" t="str">
        <f>IF(C91&lt;3,"",IF(C91&gt;=4,"",IF(Dati!K117="","",(Dati!K117)/C91*100)))</f>
        <v/>
      </c>
      <c r="K91" s="56" t="str">
        <f>IF(C91&lt;3,"",IF(C91&gt;=4,"",IF(Dati!L117="","",(Dati!L117)/C91*100)))</f>
        <v/>
      </c>
      <c r="L91" s="56" t="str">
        <f>IF(C91&lt;3,"",IF(C91&gt;=4,"",IF(Dati!M117="","",(Dati!M117)/C91*100)))</f>
        <v/>
      </c>
      <c r="M91" s="56" t="str">
        <f>IF(C91&lt;3,"",IF(C91&gt;=4,"",IF(Dati!N117="","",(Dati!N117)/C91*100)))</f>
        <v/>
      </c>
    </row>
    <row r="92" spans="1:13" x14ac:dyDescent="0.25">
      <c r="A92" s="48">
        <f>Dati!A118</f>
        <v>9</v>
      </c>
      <c r="B92" s="48" t="str">
        <f>Dati!B118</f>
        <v/>
      </c>
      <c r="C92" s="54" t="str">
        <f>IF(Dati!C118="","",LOG(Dati!C118))</f>
        <v/>
      </c>
      <c r="D92" s="55" t="str">
        <f>IF(Dati!J118&lt;3,"",IF(Dati!J118&gt;=4,"",Dati!J118))</f>
        <v/>
      </c>
      <c r="E92" s="55" t="str">
        <f>IF(Dati!K118&lt;3,"",IF(Dati!K118&gt;=4,"",Dati!K118))</f>
        <v/>
      </c>
      <c r="F92" s="55" t="str">
        <f>IF(Dati!L118&lt;3,"",IF(Dati!L118&gt;=4,"",Dati!L118))</f>
        <v/>
      </c>
      <c r="G92" s="55" t="str">
        <f>IF(Dati!M118&lt;3,"",IF(Dati!M118&gt;=4,"",Dati!M118))</f>
        <v/>
      </c>
      <c r="H92" s="55" t="str">
        <f>IF(Dati!N118&lt;3,"",IF(Dati!N118&gt;=4,"",Dati!N118))</f>
        <v/>
      </c>
      <c r="I92" s="56" t="str">
        <f>IF(C92&lt;3,"",IF(C92&gt;=4,"",IF(Dati!J118="","",(Dati!J118)/C92*100)))</f>
        <v/>
      </c>
      <c r="J92" s="56" t="str">
        <f>IF(C92&lt;3,"",IF(C92&gt;=4,"",IF(Dati!K118="","",(Dati!K118)/C92*100)))</f>
        <v/>
      </c>
      <c r="K92" s="56" t="str">
        <f>IF(C92&lt;3,"",IF(C92&gt;=4,"",IF(Dati!L118="","",(Dati!L118)/C92*100)))</f>
        <v/>
      </c>
      <c r="L92" s="56" t="str">
        <f>IF(C92&lt;3,"",IF(C92&gt;=4,"",IF(Dati!M118="","",(Dati!M118)/C92*100)))</f>
        <v/>
      </c>
      <c r="M92" s="56" t="str">
        <f>IF(C92&lt;3,"",IF(C92&gt;=4,"",IF(Dati!N118="","",(Dati!N118)/C92*100)))</f>
        <v/>
      </c>
    </row>
    <row r="93" spans="1:13" x14ac:dyDescent="0.25">
      <c r="A93" s="48">
        <f>Dati!A119</f>
        <v>10</v>
      </c>
      <c r="B93" s="48" t="e">
        <f>Dati!B119</f>
        <v>#REF!</v>
      </c>
      <c r="C93" s="54" t="e">
        <f>IF(Dati!C119="","",LOG(Dati!C119))</f>
        <v>#REF!</v>
      </c>
      <c r="D93" s="55" t="e">
        <f>IF(Dati!J119&lt;3,"",IF(Dati!J119&gt;=4,"",Dati!J119))</f>
        <v>#REF!</v>
      </c>
      <c r="E93" s="55" t="e">
        <f>IF(Dati!K119&lt;3,"",IF(Dati!K119&gt;=4,"",Dati!K119))</f>
        <v>#REF!</v>
      </c>
      <c r="F93" s="55" t="e">
        <f>IF(Dati!L119&lt;3,"",IF(Dati!L119&gt;=4,"",Dati!L119))</f>
        <v>#REF!</v>
      </c>
      <c r="G93" s="55" t="e">
        <f>IF(Dati!M119&lt;3,"",IF(Dati!M119&gt;=4,"",Dati!M119))</f>
        <v>#REF!</v>
      </c>
      <c r="H93" s="55" t="e">
        <f>IF(Dati!N119&lt;3,"",IF(Dati!N119&gt;=4,"",Dati!N119))</f>
        <v>#REF!</v>
      </c>
      <c r="I93" s="56" t="e">
        <f>IF(C93&lt;3,"",IF(C93&gt;=4,"",IF(Dati!J119="","",(Dati!J119)/C93*100)))</f>
        <v>#REF!</v>
      </c>
      <c r="J93" s="56" t="e">
        <f>IF(C93&lt;3,"",IF(C93&gt;=4,"",IF(Dati!K119="","",(Dati!K119)/C93*100)))</f>
        <v>#REF!</v>
      </c>
      <c r="K93" s="56" t="e">
        <f>IF(C93&lt;3,"",IF(C93&gt;=4,"",IF(Dati!L119="","",(Dati!L119)/C93*100)))</f>
        <v>#REF!</v>
      </c>
      <c r="L93" s="56" t="e">
        <f>IF(C93&lt;3,"",IF(C93&gt;=4,"",IF(Dati!M119="","",(Dati!M119)/C93*100)))</f>
        <v>#REF!</v>
      </c>
      <c r="M93" s="56" t="e">
        <f>IF(C93&lt;3,"",IF(C93&gt;=4,"",IF(Dati!N119="","",(Dati!N119)/C93*100)))</f>
        <v>#REF!</v>
      </c>
    </row>
    <row r="94" spans="1:13" x14ac:dyDescent="0.25">
      <c r="A94" s="48">
        <f>Dati!A120</f>
        <v>11</v>
      </c>
      <c r="B94" s="48" t="e">
        <f>Dati!B120</f>
        <v>#REF!</v>
      </c>
      <c r="C94" s="54" t="e">
        <f>IF(Dati!C120="","",LOG(Dati!C120))</f>
        <v>#REF!</v>
      </c>
      <c r="D94" s="55" t="e">
        <f>IF(Dati!J120&lt;3,"",IF(Dati!J120&gt;=4,"",Dati!J120))</f>
        <v>#REF!</v>
      </c>
      <c r="E94" s="55" t="e">
        <f>IF(Dati!K120&lt;3,"",IF(Dati!K120&gt;=4,"",Dati!K120))</f>
        <v>#REF!</v>
      </c>
      <c r="F94" s="55" t="e">
        <f>IF(Dati!L120&lt;3,"",IF(Dati!L120&gt;=4,"",Dati!L120))</f>
        <v>#REF!</v>
      </c>
      <c r="G94" s="55" t="e">
        <f>IF(Dati!M120&lt;3,"",IF(Dati!M120&gt;=4,"",Dati!M120))</f>
        <v>#REF!</v>
      </c>
      <c r="H94" s="55" t="e">
        <f>IF(Dati!N120&lt;3,"",IF(Dati!N120&gt;=4,"",Dati!N120))</f>
        <v>#REF!</v>
      </c>
      <c r="I94" s="56" t="e">
        <f>IF(C94&lt;3,"",IF(C94&gt;=4,"",IF(Dati!J120="","",(Dati!J120)/C94*100)))</f>
        <v>#REF!</v>
      </c>
      <c r="J94" s="56" t="e">
        <f>IF(C94&lt;3,"",IF(C94&gt;=4,"",IF(Dati!K120="","",(Dati!K120)/C94*100)))</f>
        <v>#REF!</v>
      </c>
      <c r="K94" s="56" t="e">
        <f>IF(C94&lt;3,"",IF(C94&gt;=4,"",IF(Dati!L120="","",(Dati!L120)/C94*100)))</f>
        <v>#REF!</v>
      </c>
      <c r="L94" s="56" t="e">
        <f>IF(C94&lt;3,"",IF(C94&gt;=4,"",IF(Dati!M120="","",(Dati!M120)/C94*100)))</f>
        <v>#REF!</v>
      </c>
      <c r="M94" s="56" t="e">
        <f>IF(C94&lt;3,"",IF(C94&gt;=4,"",IF(Dati!N120="","",(Dati!N120)/C94*100)))</f>
        <v>#REF!</v>
      </c>
    </row>
    <row r="95" spans="1:13" x14ac:dyDescent="0.25">
      <c r="A95" s="48">
        <f>Dati!A121</f>
        <v>12</v>
      </c>
      <c r="B95" s="48" t="e">
        <f>Dati!B121</f>
        <v>#REF!</v>
      </c>
      <c r="C95" s="54" t="e">
        <f>IF(Dati!C121="","",LOG(Dati!C121))</f>
        <v>#REF!</v>
      </c>
      <c r="D95" s="55" t="e">
        <f>IF(Dati!J121&lt;3,"",IF(Dati!J121&gt;=4,"",Dati!J121))</f>
        <v>#REF!</v>
      </c>
      <c r="E95" s="55" t="e">
        <f>IF(Dati!K121&lt;3,"",IF(Dati!K121&gt;=4,"",Dati!K121))</f>
        <v>#REF!</v>
      </c>
      <c r="F95" s="55" t="e">
        <f>IF(Dati!L121&lt;3,"",IF(Dati!L121&gt;=4,"",Dati!L121))</f>
        <v>#REF!</v>
      </c>
      <c r="G95" s="55" t="e">
        <f>IF(Dati!M121&lt;3,"",IF(Dati!M121&gt;=4,"",Dati!M121))</f>
        <v>#REF!</v>
      </c>
      <c r="H95" s="55" t="e">
        <f>IF(Dati!N121&lt;3,"",IF(Dati!N121&gt;=4,"",Dati!N121))</f>
        <v>#REF!</v>
      </c>
      <c r="I95" s="56" t="e">
        <f>IF(C95&lt;3,"",IF(C95&gt;=4,"",IF(Dati!J121="","",(Dati!J121)/C95*100)))</f>
        <v>#REF!</v>
      </c>
      <c r="J95" s="56" t="e">
        <f>IF(C95&lt;3,"",IF(C95&gt;=4,"",IF(Dati!K121="","",(Dati!K121)/C95*100)))</f>
        <v>#REF!</v>
      </c>
      <c r="K95" s="56" t="e">
        <f>IF(C95&lt;3,"",IF(C95&gt;=4,"",IF(Dati!L121="","",(Dati!L121)/C95*100)))</f>
        <v>#REF!</v>
      </c>
      <c r="L95" s="56" t="e">
        <f>IF(C95&lt;3,"",IF(C95&gt;=4,"",IF(Dati!M121="","",(Dati!M121)/C95*100)))</f>
        <v>#REF!</v>
      </c>
      <c r="M95" s="56" t="e">
        <f>IF(C95&lt;3,"",IF(C95&gt;=4,"",IF(Dati!N121="","",(Dati!N121)/C95*100)))</f>
        <v>#REF!</v>
      </c>
    </row>
    <row r="96" spans="1:13" x14ac:dyDescent="0.25">
      <c r="A96" s="48">
        <f>Dati!A122</f>
        <v>13</v>
      </c>
      <c r="B96" s="48" t="e">
        <f>Dati!B122</f>
        <v>#REF!</v>
      </c>
      <c r="C96" s="54" t="e">
        <f>IF(Dati!C122="","",LOG(Dati!C122))</f>
        <v>#REF!</v>
      </c>
      <c r="D96" s="55" t="e">
        <f>IF(Dati!J122&lt;3,"",IF(Dati!J122&gt;=4,"",Dati!J122))</f>
        <v>#REF!</v>
      </c>
      <c r="E96" s="55" t="e">
        <f>IF(Dati!K122&lt;3,"",IF(Dati!K122&gt;=4,"",Dati!K122))</f>
        <v>#REF!</v>
      </c>
      <c r="F96" s="55" t="e">
        <f>IF(Dati!L122&lt;3,"",IF(Dati!L122&gt;=4,"",Dati!L122))</f>
        <v>#REF!</v>
      </c>
      <c r="G96" s="55" t="e">
        <f>IF(Dati!M122&lt;3,"",IF(Dati!M122&gt;=4,"",Dati!M122))</f>
        <v>#REF!</v>
      </c>
      <c r="H96" s="55" t="e">
        <f>IF(Dati!N122&lt;3,"",IF(Dati!N122&gt;=4,"",Dati!N122))</f>
        <v>#REF!</v>
      </c>
      <c r="I96" s="56" t="e">
        <f>IF(C96&lt;3,"",IF(C96&gt;=4,"",IF(Dati!J122="","",(Dati!J122)/C96*100)))</f>
        <v>#REF!</v>
      </c>
      <c r="J96" s="56" t="e">
        <f>IF(C96&lt;3,"",IF(C96&gt;=4,"",IF(Dati!K122="","",(Dati!K122)/C96*100)))</f>
        <v>#REF!</v>
      </c>
      <c r="K96" s="56" t="e">
        <f>IF(C96&lt;3,"",IF(C96&gt;=4,"",IF(Dati!L122="","",(Dati!L122)/C96*100)))</f>
        <v>#REF!</v>
      </c>
      <c r="L96" s="56" t="e">
        <f>IF(C96&lt;3,"",IF(C96&gt;=4,"",IF(Dati!M122="","",(Dati!M122)/C96*100)))</f>
        <v>#REF!</v>
      </c>
      <c r="M96" s="56" t="e">
        <f>IF(C96&lt;3,"",IF(C96&gt;=4,"",IF(Dati!N122="","",(Dati!N122)/C96*100)))</f>
        <v>#REF!</v>
      </c>
    </row>
    <row r="97" spans="1:13" x14ac:dyDescent="0.25">
      <c r="A97" s="48">
        <f>Dati!A123</f>
        <v>14</v>
      </c>
      <c r="B97" s="48" t="e">
        <f>Dati!B123</f>
        <v>#REF!</v>
      </c>
      <c r="C97" s="54" t="e">
        <f>IF(Dati!C123="","",LOG(Dati!C123))</f>
        <v>#REF!</v>
      </c>
      <c r="D97" s="55" t="e">
        <f>IF(Dati!J123&lt;3,"",IF(Dati!J123&gt;=4,"",Dati!J123))</f>
        <v>#REF!</v>
      </c>
      <c r="E97" s="55" t="e">
        <f>IF(Dati!K123&lt;3,"",IF(Dati!K123&gt;=4,"",Dati!K123))</f>
        <v>#REF!</v>
      </c>
      <c r="F97" s="55" t="e">
        <f>IF(Dati!L123&lt;3,"",IF(Dati!L123&gt;=4,"",Dati!L123))</f>
        <v>#REF!</v>
      </c>
      <c r="G97" s="55" t="e">
        <f>IF(Dati!M123&lt;3,"",IF(Dati!M123&gt;=4,"",Dati!M123))</f>
        <v>#REF!</v>
      </c>
      <c r="H97" s="55" t="e">
        <f>IF(Dati!N123&lt;3,"",IF(Dati!N123&gt;=4,"",Dati!N123))</f>
        <v>#REF!</v>
      </c>
      <c r="I97" s="56" t="e">
        <f>IF(C97&lt;3,"",IF(C97&gt;=4,"",IF(Dati!J123="","",(Dati!J123)/C97*100)))</f>
        <v>#REF!</v>
      </c>
      <c r="J97" s="56" t="e">
        <f>IF(C97&lt;3,"",IF(C97&gt;=4,"",IF(Dati!K123="","",(Dati!K123)/C97*100)))</f>
        <v>#REF!</v>
      </c>
      <c r="K97" s="56" t="e">
        <f>IF(C97&lt;3,"",IF(C97&gt;=4,"",IF(Dati!L123="","",(Dati!L123)/C97*100)))</f>
        <v>#REF!</v>
      </c>
      <c r="L97" s="56" t="e">
        <f>IF(C97&lt;3,"",IF(C97&gt;=4,"",IF(Dati!M123="","",(Dati!M123)/C97*100)))</f>
        <v>#REF!</v>
      </c>
      <c r="M97" s="56" t="e">
        <f>IF(C97&lt;3,"",IF(C97&gt;=4,"",IF(Dati!N123="","",(Dati!N123)/C97*100)))</f>
        <v>#REF!</v>
      </c>
    </row>
    <row r="98" spans="1:13" x14ac:dyDescent="0.25">
      <c r="A98" s="48">
        <f>Dati!A124</f>
        <v>15</v>
      </c>
      <c r="B98" s="48" t="e">
        <f>Dati!B124</f>
        <v>#REF!</v>
      </c>
      <c r="C98" s="54" t="e">
        <f>IF(Dati!C124="","",LOG(Dati!C124))</f>
        <v>#REF!</v>
      </c>
      <c r="D98" s="55" t="e">
        <f>IF(Dati!J124&lt;3,"",IF(Dati!J124&gt;=4,"",Dati!J124))</f>
        <v>#REF!</v>
      </c>
      <c r="E98" s="55" t="e">
        <f>IF(Dati!K124&lt;3,"",IF(Dati!K124&gt;=4,"",Dati!K124))</f>
        <v>#REF!</v>
      </c>
      <c r="F98" s="55" t="e">
        <f>IF(Dati!L124&lt;3,"",IF(Dati!L124&gt;=4,"",Dati!L124))</f>
        <v>#REF!</v>
      </c>
      <c r="G98" s="55" t="e">
        <f>IF(Dati!M124&lt;3,"",IF(Dati!M124&gt;=4,"",Dati!M124))</f>
        <v>#REF!</v>
      </c>
      <c r="H98" s="55" t="e">
        <f>IF(Dati!N124&lt;3,"",IF(Dati!N124&gt;=4,"",Dati!N124))</f>
        <v>#REF!</v>
      </c>
      <c r="I98" s="56" t="e">
        <f>IF(C98&lt;3,"",IF(C98&gt;=4,"",IF(Dati!J124="","",(Dati!J124)/C98*100)))</f>
        <v>#REF!</v>
      </c>
      <c r="J98" s="56" t="e">
        <f>IF(C98&lt;3,"",IF(C98&gt;=4,"",IF(Dati!K124="","",(Dati!K124)/C98*100)))</f>
        <v>#REF!</v>
      </c>
      <c r="K98" s="56" t="e">
        <f>IF(C98&lt;3,"",IF(C98&gt;=4,"",IF(Dati!L124="","",(Dati!L124)/C98*100)))</f>
        <v>#REF!</v>
      </c>
      <c r="L98" s="56" t="e">
        <f>IF(C98&lt;3,"",IF(C98&gt;=4,"",IF(Dati!M124="","",(Dati!M124)/C98*100)))</f>
        <v>#REF!</v>
      </c>
      <c r="M98" s="56" t="e">
        <f>IF(C98&lt;3,"",IF(C98&gt;=4,"",IF(Dati!N124="","",(Dati!N124)/C98*100)))</f>
        <v>#REF!</v>
      </c>
    </row>
    <row r="99" spans="1:13" x14ac:dyDescent="0.25">
      <c r="A99" s="48">
        <f>Dati!A125</f>
        <v>16</v>
      </c>
      <c r="B99" s="48" t="e">
        <f>Dati!B125</f>
        <v>#REF!</v>
      </c>
      <c r="C99" s="54" t="e">
        <f>IF(Dati!C125="","",LOG(Dati!C125))</f>
        <v>#REF!</v>
      </c>
      <c r="D99" s="55" t="e">
        <f>IF(Dati!J125&lt;3,"",IF(Dati!J125&gt;=4,"",Dati!J125))</f>
        <v>#REF!</v>
      </c>
      <c r="E99" s="55" t="e">
        <f>IF(Dati!K125&lt;3,"",IF(Dati!K125&gt;=4,"",Dati!K125))</f>
        <v>#REF!</v>
      </c>
      <c r="F99" s="55" t="e">
        <f>IF(Dati!L125&lt;3,"",IF(Dati!L125&gt;=4,"",Dati!L125))</f>
        <v>#REF!</v>
      </c>
      <c r="G99" s="55" t="e">
        <f>IF(Dati!M125&lt;3,"",IF(Dati!M125&gt;=4,"",Dati!M125))</f>
        <v>#REF!</v>
      </c>
      <c r="H99" s="55" t="e">
        <f>IF(Dati!N125&lt;3,"",IF(Dati!N125&gt;=4,"",Dati!N125))</f>
        <v>#REF!</v>
      </c>
      <c r="I99" s="56" t="e">
        <f>IF(C99&lt;3,"",IF(C99&gt;=4,"",IF(Dati!J125="","",(Dati!J125)/C99*100)))</f>
        <v>#REF!</v>
      </c>
      <c r="J99" s="56" t="e">
        <f>IF(C99&lt;3,"",IF(C99&gt;=4,"",IF(Dati!K125="","",(Dati!K125)/C99*100)))</f>
        <v>#REF!</v>
      </c>
      <c r="K99" s="56" t="e">
        <f>IF(C99&lt;3,"",IF(C99&gt;=4,"",IF(Dati!L125="","",(Dati!L125)/C99*100)))</f>
        <v>#REF!</v>
      </c>
      <c r="L99" s="56" t="e">
        <f>IF(C99&lt;3,"",IF(C99&gt;=4,"",IF(Dati!M125="","",(Dati!M125)/C99*100)))</f>
        <v>#REF!</v>
      </c>
      <c r="M99" s="56" t="e">
        <f>IF(C99&lt;3,"",IF(C99&gt;=4,"",IF(Dati!N125="","",(Dati!N125)/C99*100)))</f>
        <v>#REF!</v>
      </c>
    </row>
    <row r="100" spans="1:13" x14ac:dyDescent="0.25">
      <c r="A100" s="48">
        <f>Dati!A126</f>
        <v>17</v>
      </c>
      <c r="B100" s="48" t="e">
        <f>Dati!B126</f>
        <v>#REF!</v>
      </c>
      <c r="C100" s="54" t="e">
        <f>IF(Dati!C126="","",LOG(Dati!C126))</f>
        <v>#REF!</v>
      </c>
      <c r="D100" s="55" t="e">
        <f>IF(Dati!J126&lt;3,"",IF(Dati!J126&gt;=4,"",Dati!J126))</f>
        <v>#REF!</v>
      </c>
      <c r="E100" s="55" t="e">
        <f>IF(Dati!K126&lt;3,"",IF(Dati!K126&gt;=4,"",Dati!K126))</f>
        <v>#REF!</v>
      </c>
      <c r="F100" s="55" t="e">
        <f>IF(Dati!L126&lt;3,"",IF(Dati!L126&gt;=4,"",Dati!L126))</f>
        <v>#REF!</v>
      </c>
      <c r="G100" s="55" t="e">
        <f>IF(Dati!M126&lt;3,"",IF(Dati!M126&gt;=4,"",Dati!M126))</f>
        <v>#REF!</v>
      </c>
      <c r="H100" s="55" t="e">
        <f>IF(Dati!N126&lt;3,"",IF(Dati!N126&gt;=4,"",Dati!N126))</f>
        <v>#REF!</v>
      </c>
      <c r="I100" s="56" t="e">
        <f>IF(C100&lt;3,"",IF(C100&gt;=4,"",IF(Dati!J126="","",(Dati!J126)/C100*100)))</f>
        <v>#REF!</v>
      </c>
      <c r="J100" s="56" t="e">
        <f>IF(C100&lt;3,"",IF(C100&gt;=4,"",IF(Dati!K126="","",(Dati!K126)/C100*100)))</f>
        <v>#REF!</v>
      </c>
      <c r="K100" s="56" t="e">
        <f>IF(C100&lt;3,"",IF(C100&gt;=4,"",IF(Dati!L126="","",(Dati!L126)/C100*100)))</f>
        <v>#REF!</v>
      </c>
      <c r="L100" s="56" t="e">
        <f>IF(C100&lt;3,"",IF(C100&gt;=4,"",IF(Dati!M126="","",(Dati!M126)/C100*100)))</f>
        <v>#REF!</v>
      </c>
      <c r="M100" s="56" t="e">
        <f>IF(C100&lt;3,"",IF(C100&gt;=4,"",IF(Dati!N126="","",(Dati!N126)/C100*100)))</f>
        <v>#REF!</v>
      </c>
    </row>
    <row r="101" spans="1:13" ht="13.8" thickBot="1" x14ac:dyDescent="0.3">
      <c r="A101" s="48"/>
      <c r="B101" s="48"/>
      <c r="C101" s="67"/>
      <c r="D101" s="66"/>
      <c r="E101" s="66"/>
      <c r="F101" s="66"/>
      <c r="G101" s="66"/>
      <c r="H101" s="66"/>
      <c r="I101" s="52"/>
      <c r="J101" s="52"/>
      <c r="K101" s="52"/>
      <c r="L101" s="52"/>
      <c r="M101" s="52"/>
    </row>
    <row r="102" spans="1:13" ht="13.8" thickTop="1" x14ac:dyDescent="0.25">
      <c r="A102" s="68"/>
      <c r="B102" s="68"/>
      <c r="C102" s="69" t="s">
        <v>14</v>
      </c>
      <c r="D102" s="69"/>
      <c r="E102" s="70" t="e">
        <f>IF(COUNT(D84:H100)&lt;2,"",AVERAGE(D84:H100))</f>
        <v>#REF!</v>
      </c>
      <c r="F102" s="69"/>
      <c r="G102" s="69"/>
      <c r="H102" s="69"/>
      <c r="I102" s="71"/>
      <c r="J102" s="71" t="s">
        <v>7</v>
      </c>
      <c r="K102" s="71"/>
      <c r="L102" s="71"/>
      <c r="M102" s="71"/>
    </row>
    <row r="103" spans="1:13" x14ac:dyDescent="0.25">
      <c r="C103" s="73" t="s">
        <v>6</v>
      </c>
      <c r="E103" s="55" t="e">
        <f>IF(COUNT(D84:H100)&lt;2,"",STDEV(D84:H100))</f>
        <v>#REF!</v>
      </c>
      <c r="J103" s="73" t="s">
        <v>14</v>
      </c>
      <c r="K103" s="73"/>
      <c r="L103" s="55" t="e">
        <f>IF(COUNT(I84:M100)=0,"",AVERAGE(I84:M100))</f>
        <v>#REF!</v>
      </c>
    </row>
    <row r="104" spans="1:13" x14ac:dyDescent="0.25">
      <c r="C104" s="73" t="s">
        <v>23</v>
      </c>
      <c r="E104" s="55" t="e">
        <f>IF(COUNT(D84:H100)=0,"Immettere dati",IF(COUNT(D84:H100)&lt;2,"Immettere più dati",E103*2^0.5*(TINV(0.05,COUNT(D84:H100)-1))))</f>
        <v>#REF!</v>
      </c>
      <c r="F104" s="54" t="str">
        <f>IF(COUNT(D84:H100)=0,"",IF(COUNT(D84:H100)&lt;6,"Attenzione, dati insufficienti!",""))</f>
        <v/>
      </c>
      <c r="J104" s="73" t="s">
        <v>52</v>
      </c>
      <c r="K104" s="73"/>
      <c r="L104" s="55" t="e">
        <f>IF(COUNT(I84:M100)&lt;2,"",STDEV(I84:M100)*2)</f>
        <v>#REF!</v>
      </c>
    </row>
    <row r="105" spans="1:13" x14ac:dyDescent="0.25">
      <c r="C105" s="39" t="s">
        <v>9</v>
      </c>
      <c r="E105" s="55" t="e">
        <f>IF(COUNT(D84:H100)&lt;2,"",E104/(2^0.5))</f>
        <v>#REF!</v>
      </c>
      <c r="F105" s="74" t="str">
        <f>IF(COUNT(D84:H100)=0,"",IF(COUNT(D84:H100)&lt;6,"Attenzione, dati insufficienti!",""))</f>
        <v/>
      </c>
      <c r="L105" s="39" t="e">
        <f>IF(COUNT(I84:M100)&lt;2,"",DEVSQ(I84:M100))</f>
        <v>#REF!</v>
      </c>
    </row>
    <row r="106" spans="1:13" ht="13.8" thickBot="1" x14ac:dyDescent="0.3">
      <c r="C106" s="39" t="s">
        <v>10</v>
      </c>
      <c r="E106" s="55" t="e">
        <f>IF(COUNT(D84:H100)&lt;2,"",E104/2)</f>
        <v>#REF!</v>
      </c>
      <c r="F106" s="74" t="str">
        <f>IF(COUNT(D84:H100)=0,"",IF(COUNT(D84:H100)&lt;6,"Attenzione, dati insufficienti!",""))</f>
        <v/>
      </c>
      <c r="L106" s="39" t="e">
        <f>IF(COUNT(I84:M100)&lt;2,"",VAR(I84:M100))</f>
        <v>#REF!</v>
      </c>
    </row>
    <row r="107" spans="1:13" ht="13.8" thickTop="1" x14ac:dyDescent="0.25">
      <c r="A107" s="71"/>
      <c r="B107" s="71"/>
      <c r="C107" s="71"/>
      <c r="D107" s="71"/>
      <c r="E107" s="70"/>
      <c r="F107" s="71"/>
      <c r="G107" s="71"/>
      <c r="H107" s="71"/>
      <c r="I107" s="71"/>
      <c r="J107" s="71"/>
      <c r="K107" s="71"/>
      <c r="L107" s="71"/>
      <c r="M107" s="71"/>
    </row>
    <row r="108" spans="1:13" x14ac:dyDescent="0.25">
      <c r="A108" s="39" t="s">
        <v>22</v>
      </c>
      <c r="D108" s="45"/>
      <c r="E108" s="44"/>
      <c r="F108" s="44"/>
      <c r="G108" s="52"/>
      <c r="H108" s="52"/>
    </row>
    <row r="109" spans="1:13" ht="36" x14ac:dyDescent="0.25">
      <c r="A109" s="48" t="str">
        <f>Dati!A141</f>
        <v>N.</v>
      </c>
      <c r="B109" s="48" t="str">
        <f>Dati!B141</f>
        <v>Anno</v>
      </c>
      <c r="C109" s="48" t="str">
        <f>Dati!C141</f>
        <v>Valore assegnato</v>
      </c>
      <c r="D109" s="48">
        <f>Dati!J141</f>
        <v>1</v>
      </c>
      <c r="E109" s="48">
        <f>Dati!K141</f>
        <v>2</v>
      </c>
      <c r="F109" s="48">
        <f>Dati!L141</f>
        <v>3</v>
      </c>
      <c r="G109" s="48">
        <f>Dati!M141</f>
        <v>4</v>
      </c>
      <c r="H109" s="48">
        <f>Dati!N141</f>
        <v>5</v>
      </c>
      <c r="I109" s="1016" t="s">
        <v>13</v>
      </c>
      <c r="J109" s="1016"/>
      <c r="K109" s="1016"/>
      <c r="L109" s="1016"/>
      <c r="M109" s="1016"/>
    </row>
    <row r="110" spans="1:13" x14ac:dyDescent="0.25">
      <c r="A110" s="48">
        <f>Dati!A142</f>
        <v>1</v>
      </c>
      <c r="B110" s="48">
        <f>Dati!B142</f>
        <v>2000</v>
      </c>
      <c r="C110" s="54" t="e">
        <f>IF(Dati!C142="","",LOG(Dati!C142))</f>
        <v>#VALUE!</v>
      </c>
      <c r="D110" s="55" t="e">
        <f>IF(Dati!J142&lt;3,"",IF(Dati!J142&gt;=4,"",Dati!J142))</f>
        <v>#VALUE!</v>
      </c>
      <c r="E110" s="55" t="str">
        <f>IF(Dati!K142&lt;3,"",IF(Dati!K142&gt;=4,"",Dati!K142))</f>
        <v/>
      </c>
      <c r="F110" s="55" t="e">
        <f>IF(Dati!L142&lt;3,"",IF(Dati!L142&gt;=4,"",Dati!L142))</f>
        <v>#VALUE!</v>
      </c>
      <c r="G110" s="55" t="str">
        <f>IF(Dati!M142&lt;3,"",IF(Dati!M142&gt;=4,"",Dati!M142))</f>
        <v/>
      </c>
      <c r="H110" s="55" t="str">
        <f>IF(Dati!N142&lt;3,"",IF(Dati!N142&gt;=4,"",Dati!N142))</f>
        <v/>
      </c>
      <c r="I110" s="56" t="e">
        <f>IF(C110&lt;3,"",IF(C110&gt;=4,"",IF(Dati!J142="","",(Dati!J142)/C110*100)))</f>
        <v>#VALUE!</v>
      </c>
      <c r="J110" s="56" t="e">
        <f>IF(C110&lt;3,"",IF(C110&gt;=4,"",IF(Dati!K142="","",(Dati!K142)/C110*100)))</f>
        <v>#VALUE!</v>
      </c>
      <c r="K110" s="56" t="e">
        <f>IF(C110&lt;3,"",IF(C110&gt;=4,"",IF(Dati!L142="","",(Dati!L142)/C110*100)))</f>
        <v>#VALUE!</v>
      </c>
      <c r="L110" s="56" t="e">
        <f>IF(C110&lt;3,"",IF(C110&gt;=4,"",IF(Dati!M142="","",(Dati!M142)/C110*100)))</f>
        <v>#VALUE!</v>
      </c>
      <c r="M110" s="56" t="e">
        <f>IF(C110&lt;3,"",IF(C110&gt;=4,"",IF(Dati!N142="","",(Dati!N142)/C110*100)))</f>
        <v>#VALUE!</v>
      </c>
    </row>
    <row r="111" spans="1:13" x14ac:dyDescent="0.25">
      <c r="A111" s="48">
        <f>Dati!A143</f>
        <v>2</v>
      </c>
      <c r="B111" s="48">
        <f>Dati!B143</f>
        <v>2000</v>
      </c>
      <c r="C111" s="54">
        <f>IF(Dati!C143="","",LOG(Dati!C143))</f>
        <v>3</v>
      </c>
      <c r="D111" s="55">
        <f>IF(Dati!J143&lt;3,"",IF(Dati!J143&gt;=4,"",Dati!J143))</f>
        <v>3.1760912590556813</v>
      </c>
      <c r="E111" s="55">
        <f>IF(Dati!K143&lt;3,"",IF(Dati!K143&gt;=4,"",Dati!K143))</f>
        <v>3.255272505103306</v>
      </c>
      <c r="F111" s="55" t="str">
        <f>IF(Dati!L143&lt;3,"",IF(Dati!L143&gt;=4,"",Dati!L143))</f>
        <v/>
      </c>
      <c r="G111" s="55" t="str">
        <f>IF(Dati!M143&lt;3,"",IF(Dati!M143&gt;=4,"",Dati!M143))</f>
        <v/>
      </c>
      <c r="H111" s="55" t="str">
        <f>IF(Dati!N143&lt;3,"",IF(Dati!N143&gt;=4,"",Dati!N143))</f>
        <v/>
      </c>
      <c r="I111" s="56">
        <f>IF(C111&lt;3,"",IF(C111&gt;=4,"",IF(Dati!J143="","",(Dati!J143)/C111*100)))</f>
        <v>105.86970863518938</v>
      </c>
      <c r="J111" s="56">
        <f>IF(C111&lt;3,"",IF(C111&gt;=4,"",IF(Dati!K143="","",(Dati!K143)/C111*100)))</f>
        <v>108.50908350344352</v>
      </c>
      <c r="K111" s="56" t="str">
        <f>IF(C111&lt;3,"",IF(C111&gt;=4,"",IF(Dati!L143="","",(Dati!L143)/C111*100)))</f>
        <v/>
      </c>
      <c r="L111" s="56" t="str">
        <f>IF(C111&lt;3,"",IF(C111&gt;=4,"",IF(Dati!M143="","",(Dati!M143)/C111*100)))</f>
        <v/>
      </c>
      <c r="M111" s="56" t="str">
        <f>IF(C111&lt;3,"",IF(C111&gt;=4,"",IF(Dati!N143="","",(Dati!N143)/C111*100)))</f>
        <v/>
      </c>
    </row>
    <row r="112" spans="1:13" x14ac:dyDescent="0.25">
      <c r="A112" s="48">
        <f>Dati!A144</f>
        <v>3</v>
      </c>
      <c r="B112" s="48">
        <f>Dati!B144</f>
        <v>2002</v>
      </c>
      <c r="C112" s="54" t="e">
        <f>IF(Dati!C144="","",LOG(Dati!C144))</f>
        <v>#VALUE!</v>
      </c>
      <c r="D112" s="55" t="str">
        <f>IF(Dati!J144&lt;3,"",IF(Dati!J144&gt;=4,"",Dati!J144))</f>
        <v/>
      </c>
      <c r="E112" s="55" t="str">
        <f>IF(Dati!K144&lt;3,"",IF(Dati!K144&gt;=4,"",Dati!K144))</f>
        <v/>
      </c>
      <c r="F112" s="55" t="e">
        <f>IF(Dati!L144&lt;3,"",IF(Dati!L144&gt;=4,"",Dati!L144))</f>
        <v>#VALUE!</v>
      </c>
      <c r="G112" s="55" t="e">
        <f>IF(Dati!M144&lt;3,"",IF(Dati!M144&gt;=4,"",Dati!M144))</f>
        <v>#VALUE!</v>
      </c>
      <c r="H112" s="55" t="str">
        <f>IF(Dati!N144&lt;3,"",IF(Dati!N144&gt;=4,"",Dati!N144))</f>
        <v/>
      </c>
      <c r="I112" s="56" t="e">
        <f>IF(C112&lt;3,"",IF(C112&gt;=4,"",IF(Dati!J144="","",(Dati!J144)/C112*100)))</f>
        <v>#VALUE!</v>
      </c>
      <c r="J112" s="56" t="e">
        <f>IF(C112&lt;3,"",IF(C112&gt;=4,"",IF(Dati!K144="","",(Dati!K144)/C112*100)))</f>
        <v>#VALUE!</v>
      </c>
      <c r="K112" s="56" t="e">
        <f>IF(C112&lt;3,"",IF(C112&gt;=4,"",IF(Dati!L144="","",(Dati!L144)/C112*100)))</f>
        <v>#VALUE!</v>
      </c>
      <c r="L112" s="56" t="e">
        <f>IF(C112&lt;3,"",IF(C112&gt;=4,"",IF(Dati!M144="","",(Dati!M144)/C112*100)))</f>
        <v>#VALUE!</v>
      </c>
      <c r="M112" s="56" t="e">
        <f>IF(C112&lt;3,"",IF(C112&gt;=4,"",IF(Dati!N144="","",(Dati!N144)/C112*100)))</f>
        <v>#VALUE!</v>
      </c>
    </row>
    <row r="113" spans="1:13" x14ac:dyDescent="0.25">
      <c r="A113" s="48">
        <f>Dati!A145</f>
        <v>4</v>
      </c>
      <c r="B113" s="48">
        <f>Dati!B145</f>
        <v>2003</v>
      </c>
      <c r="C113" s="54" t="e">
        <f>IF(Dati!C145="","",LOG(Dati!C145))</f>
        <v>#VALUE!</v>
      </c>
      <c r="D113" s="55" t="str">
        <f>IF(Dati!J145&lt;3,"",IF(Dati!J145&gt;=4,"",Dati!J145))</f>
        <v/>
      </c>
      <c r="E113" s="55" t="str">
        <f>IF(Dati!K145&lt;3,"",IF(Dati!K145&gt;=4,"",Dati!K145))</f>
        <v/>
      </c>
      <c r="F113" s="55" t="e">
        <f>IF(Dati!L145&lt;3,"",IF(Dati!L145&gt;=4,"",Dati!L145))</f>
        <v>#VALUE!</v>
      </c>
      <c r="G113" s="55" t="e">
        <f>IF(Dati!M145&lt;3,"",IF(Dati!M145&gt;=4,"",Dati!M145))</f>
        <v>#VALUE!</v>
      </c>
      <c r="H113" s="55" t="str">
        <f>IF(Dati!N145&lt;3,"",IF(Dati!N145&gt;=4,"",Dati!N145))</f>
        <v/>
      </c>
      <c r="I113" s="56" t="e">
        <f>IF(C113&lt;3,"",IF(C113&gt;=4,"",IF(Dati!J145="","",(Dati!J145)/C113*100)))</f>
        <v>#VALUE!</v>
      </c>
      <c r="J113" s="56" t="e">
        <f>IF(C113&lt;3,"",IF(C113&gt;=4,"",IF(Dati!K145="","",(Dati!K145)/C113*100)))</f>
        <v>#VALUE!</v>
      </c>
      <c r="K113" s="56" t="e">
        <f>IF(C113&lt;3,"",IF(C113&gt;=4,"",IF(Dati!L145="","",(Dati!L145)/C113*100)))</f>
        <v>#VALUE!</v>
      </c>
      <c r="L113" s="56" t="e">
        <f>IF(C113&lt;3,"",IF(C113&gt;=4,"",IF(Dati!M145="","",(Dati!M145)/C113*100)))</f>
        <v>#VALUE!</v>
      </c>
      <c r="M113" s="56" t="e">
        <f>IF(C113&lt;3,"",IF(C113&gt;=4,"",IF(Dati!N145="","",(Dati!N145)/C113*100)))</f>
        <v>#VALUE!</v>
      </c>
    </row>
    <row r="114" spans="1:13" x14ac:dyDescent="0.25">
      <c r="A114" s="48">
        <f>Dati!A146</f>
        <v>5</v>
      </c>
      <c r="B114" s="48">
        <f>Dati!B146</f>
        <v>2003</v>
      </c>
      <c r="C114" s="54">
        <f>IF(Dati!C146="","",LOG(Dati!C146))</f>
        <v>3.1760912590556813</v>
      </c>
      <c r="D114" s="55">
        <f>IF(Dati!J146&lt;3,"",IF(Dati!J146&gt;=4,"",Dati!J146))</f>
        <v>3.2041199826559246</v>
      </c>
      <c r="E114" s="55" t="str">
        <f>IF(Dati!K146&lt;3,"",IF(Dati!K146&gt;=4,"",Dati!K146))</f>
        <v/>
      </c>
      <c r="F114" s="55" t="str">
        <f>IF(Dati!L146&lt;3,"",IF(Dati!L146&gt;=4,"",Dati!L146))</f>
        <v/>
      </c>
      <c r="G114" s="55">
        <f>IF(Dati!M146&lt;3,"",IF(Dati!M146&gt;=4,"",Dati!M146))</f>
        <v>3.2304489213782741</v>
      </c>
      <c r="H114" s="55" t="str">
        <f>IF(Dati!N146&lt;3,"",IF(Dati!N146&gt;=4,"",Dati!N146))</f>
        <v/>
      </c>
      <c r="I114" s="56">
        <f>IF(C114&lt;3,"",IF(C114&gt;=4,"",IF(Dati!J146="","",(Dati!J146)/C114*100)))</f>
        <v>100.88249112868932</v>
      </c>
      <c r="J114" s="56" t="str">
        <f>IF(C114&lt;3,"",IF(C114&gt;=4,"",IF(Dati!K146="","",(Dati!K146)/C114*100)))</f>
        <v/>
      </c>
      <c r="K114" s="56" t="str">
        <f>IF(C114&lt;3,"",IF(C114&gt;=4,"",IF(Dati!L146="","",(Dati!L146)/C114*100)))</f>
        <v/>
      </c>
      <c r="L114" s="56">
        <f>IF(C114&lt;3,"",IF(C114&gt;=4,"",IF(Dati!M146="","",(Dati!M146)/C114*100)))</f>
        <v>101.71146412016998</v>
      </c>
      <c r="M114" s="56" t="str">
        <f>IF(C114&lt;3,"",IF(C114&gt;=4,"",IF(Dati!N146="","",(Dati!N146)/C114*100)))</f>
        <v/>
      </c>
    </row>
    <row r="115" spans="1:13" x14ac:dyDescent="0.25">
      <c r="A115" s="48">
        <f>Dati!A147</f>
        <v>6</v>
      </c>
      <c r="B115" s="48" t="str">
        <f>Dati!B147</f>
        <v/>
      </c>
      <c r="C115" s="54" t="str">
        <f>IF(Dati!C147="","",LOG(Dati!C147))</f>
        <v/>
      </c>
      <c r="D115" s="55">
        <f>IF(Dati!J147&lt;3,"",IF(Dati!J147&gt;=4,"",Dati!J147))</f>
        <v>3.2787536009528289</v>
      </c>
      <c r="E115" s="55" t="str">
        <f>IF(Dati!K147&lt;3,"",IF(Dati!K147&gt;=4,"",Dati!K147))</f>
        <v/>
      </c>
      <c r="F115" s="55" t="str">
        <f>IF(Dati!L147&lt;3,"",IF(Dati!L147&gt;=4,"",Dati!L147))</f>
        <v/>
      </c>
      <c r="G115" s="55">
        <f>IF(Dati!M147&lt;3,"",IF(Dati!M147&gt;=4,"",Dati!M147))</f>
        <v>3.2787536009528289</v>
      </c>
      <c r="H115" s="55" t="str">
        <f>IF(Dati!N147&lt;3,"",IF(Dati!N147&gt;=4,"",Dati!N147))</f>
        <v/>
      </c>
      <c r="I115" s="56" t="str">
        <f>IF(C115&lt;3,"",IF(C115&gt;=4,"",IF(Dati!J147="","",(Dati!J147)/C115*100)))</f>
        <v/>
      </c>
      <c r="J115" s="56" t="str">
        <f>IF(C115&lt;3,"",IF(C115&gt;=4,"",IF(Dati!K147="","",(Dati!K147)/C115*100)))</f>
        <v/>
      </c>
      <c r="K115" s="56" t="str">
        <f>IF(C115&lt;3,"",IF(C115&gt;=4,"",IF(Dati!L147="","",(Dati!L147)/C115*100)))</f>
        <v/>
      </c>
      <c r="L115" s="56" t="str">
        <f>IF(C115&lt;3,"",IF(C115&gt;=4,"",IF(Dati!M147="","",(Dati!M147)/C115*100)))</f>
        <v/>
      </c>
      <c r="M115" s="56" t="str">
        <f>IF(C115&lt;3,"",IF(C115&gt;=4,"",IF(Dati!N147="","",(Dati!N147)/C115*100)))</f>
        <v/>
      </c>
    </row>
    <row r="116" spans="1:13" x14ac:dyDescent="0.25">
      <c r="A116" s="48">
        <f>Dati!A148</f>
        <v>7</v>
      </c>
      <c r="B116" s="48">
        <f>Dati!B148</f>
        <v>2204</v>
      </c>
      <c r="C116" s="54">
        <f>IF(Dati!C148="","",LOG(Dati!C148))</f>
        <v>3.7037211599270199</v>
      </c>
      <c r="D116" s="55">
        <f>IF(Dati!J148&lt;3,"",IF(Dati!J148&gt;=4,"",Dati!J148))</f>
        <v>3.2041199826559246</v>
      </c>
      <c r="E116" s="55" t="str">
        <f>IF(Dati!K148&lt;3,"",IF(Dati!K148&gt;=4,"",Dati!K148))</f>
        <v/>
      </c>
      <c r="F116" s="55" t="str">
        <f>IF(Dati!L148&lt;3,"",IF(Dati!L148&gt;=4,"",Dati!L148))</f>
        <v/>
      </c>
      <c r="G116" s="55">
        <f>IF(Dati!M148&lt;3,"",IF(Dati!M148&gt;=4,"",Dati!M148))</f>
        <v>3.3979400086720375</v>
      </c>
      <c r="H116" s="55" t="str">
        <f>IF(Dati!N148&lt;3,"",IF(Dati!N148&gt;=4,"",Dati!N148))</f>
        <v/>
      </c>
      <c r="I116" s="56">
        <f>IF(C116&lt;3,"",IF(C116&gt;=4,"",IF(Dati!J148="","",(Dati!J148)/C116*100)))</f>
        <v>86.510831790562236</v>
      </c>
      <c r="J116" s="56">
        <f>IF(C116&lt;3,"",IF(C116&gt;=4,"",IF(Dati!K148="","",(Dati!K148)/C116*100)))</f>
        <v>78.383060215287585</v>
      </c>
      <c r="K116" s="56" t="str">
        <f>IF(C116&lt;3,"",IF(C116&gt;=4,"",IF(Dati!L148="","",(Dati!L148)/C116*100)))</f>
        <v/>
      </c>
      <c r="L116" s="56">
        <f>IF(C116&lt;3,"",IF(C116&gt;=4,"",IF(Dati!M148="","",(Dati!M148)/C116*100)))</f>
        <v>91.743947828377898</v>
      </c>
      <c r="M116" s="56" t="str">
        <f>IF(C116&lt;3,"",IF(C116&gt;=4,"",IF(Dati!N148="","",(Dati!N148)/C116*100)))</f>
        <v/>
      </c>
    </row>
    <row r="117" spans="1:13" x14ac:dyDescent="0.25">
      <c r="A117" s="48">
        <f>Dati!A149</f>
        <v>8</v>
      </c>
      <c r="B117" s="48">
        <f>Dati!B149</f>
        <v>2005</v>
      </c>
      <c r="C117" s="54">
        <f>IF(Dati!C149="","",LOG(Dati!C149))</f>
        <v>3.0413926851582249</v>
      </c>
      <c r="D117" s="55" t="str">
        <f>IF(Dati!J149&lt;3,"",IF(Dati!J149&gt;=4,"",Dati!J149))</f>
        <v/>
      </c>
      <c r="E117" s="55" t="str">
        <f>IF(Dati!K149&lt;3,"",IF(Dati!K149&gt;=4,"",Dati!K149))</f>
        <v/>
      </c>
      <c r="F117" s="55" t="str">
        <f>IF(Dati!L149&lt;3,"",IF(Dati!L149&gt;=4,"",Dati!L149))</f>
        <v/>
      </c>
      <c r="G117" s="55" t="str">
        <f>IF(Dati!M149&lt;3,"",IF(Dati!M149&gt;=4,"",Dati!M149))</f>
        <v/>
      </c>
      <c r="H117" s="55" t="str">
        <f>IF(Dati!N149&lt;3,"",IF(Dati!N149&gt;=4,"",Dati!N149))</f>
        <v/>
      </c>
      <c r="I117" s="56" t="str">
        <f>IF(C117&lt;3,"",IF(C117&gt;=4,"",IF(Dati!J149="","",(Dati!J149)/C117*100)))</f>
        <v/>
      </c>
      <c r="J117" s="56" t="str">
        <f>IF(C117&lt;3,"",IF(C117&gt;=4,"",IF(Dati!K149="","",(Dati!K149)/C117*100)))</f>
        <v/>
      </c>
      <c r="K117" s="56" t="str">
        <f>IF(C117&lt;3,"",IF(C117&gt;=4,"",IF(Dati!L149="","",(Dati!L149)/C117*100)))</f>
        <v/>
      </c>
      <c r="L117" s="56">
        <f>IF(C117&lt;3,"",IF(C117&gt;=4,"",IF(Dati!M149="","",(Dati!M149)/C117*100)))</f>
        <v>82.368514613218323</v>
      </c>
      <c r="M117" s="56" t="str">
        <f>IF(C117&lt;3,"",IF(C117&gt;=4,"",IF(Dati!N149="","",(Dati!N149)/C117*100)))</f>
        <v/>
      </c>
    </row>
    <row r="118" spans="1:13" x14ac:dyDescent="0.25">
      <c r="A118" s="48">
        <f>Dati!A150</f>
        <v>9</v>
      </c>
      <c r="B118" s="48" t="str">
        <f>Dati!B150</f>
        <v/>
      </c>
      <c r="C118" s="54" t="str">
        <f>IF(Dati!C150="","",LOG(Dati!C150))</f>
        <v/>
      </c>
      <c r="D118" s="55" t="str">
        <f>IF(Dati!J150&lt;3,"",IF(Dati!J150&gt;=4,"",Dati!J150))</f>
        <v/>
      </c>
      <c r="E118" s="55" t="str">
        <f>IF(Dati!K150&lt;3,"",IF(Dati!K150&gt;=4,"",Dati!K150))</f>
        <v/>
      </c>
      <c r="F118" s="55" t="str">
        <f>IF(Dati!L150&lt;3,"",IF(Dati!L150&gt;=4,"",Dati!L150))</f>
        <v/>
      </c>
      <c r="G118" s="55" t="str">
        <f>IF(Dati!M150&lt;3,"",IF(Dati!M150&gt;=4,"",Dati!M150))</f>
        <v/>
      </c>
      <c r="H118" s="55" t="str">
        <f>IF(Dati!N150&lt;3,"",IF(Dati!N150&gt;=4,"",Dati!N150))</f>
        <v/>
      </c>
      <c r="I118" s="56" t="str">
        <f>IF(C118&lt;3,"",IF(C118&gt;=4,"",IF(Dati!J150="","",(Dati!J150)/C118*100)))</f>
        <v/>
      </c>
      <c r="J118" s="56" t="str">
        <f>IF(C118&lt;3,"",IF(C118&gt;=4,"",IF(Dati!K150="","",(Dati!K150)/C118*100)))</f>
        <v/>
      </c>
      <c r="K118" s="56" t="str">
        <f>IF(C118&lt;3,"",IF(C118&gt;=4,"",IF(Dati!L150="","",(Dati!L150)/C118*100)))</f>
        <v/>
      </c>
      <c r="L118" s="56" t="str">
        <f>IF(C118&lt;3,"",IF(C118&gt;=4,"",IF(Dati!M150="","",(Dati!M150)/C118*100)))</f>
        <v/>
      </c>
      <c r="M118" s="56" t="str">
        <f>IF(C118&lt;3,"",IF(C118&gt;=4,"",IF(Dati!N150="","",(Dati!N150)/C118*100)))</f>
        <v/>
      </c>
    </row>
    <row r="119" spans="1:13" x14ac:dyDescent="0.25">
      <c r="A119" s="48">
        <f>Dati!A151</f>
        <v>10</v>
      </c>
      <c r="B119" s="48">
        <f>Dati!B151</f>
        <v>2005</v>
      </c>
      <c r="C119" s="54">
        <f>IF(Dati!C151="","",LOG(Dati!C151))</f>
        <v>2.568201724066995</v>
      </c>
      <c r="D119" s="55">
        <f>IF(Dati!J151&lt;3,"",IF(Dati!J151&gt;=4,"",Dati!J151))</f>
        <v>3.2041199826559246</v>
      </c>
      <c r="E119" s="55" t="str">
        <f>IF(Dati!K151&lt;3,"",IF(Dati!K151&gt;=4,"",Dati!K151))</f>
        <v/>
      </c>
      <c r="F119" s="55" t="str">
        <f>IF(Dati!L151&lt;3,"",IF(Dati!L151&gt;=4,"",Dati!L151))</f>
        <v/>
      </c>
      <c r="G119" s="55">
        <f>IF(Dati!M151&lt;3,"",IF(Dati!M151&gt;=4,"",Dati!M151))</f>
        <v>3.0791812460476247</v>
      </c>
      <c r="H119" s="55">
        <f>IF(Dati!N151&lt;3,"",IF(Dati!N151&gt;=4,"",Dati!N151))</f>
        <v>3.0791812460476247</v>
      </c>
      <c r="I119" s="56" t="str">
        <f>IF(C119&lt;3,"",IF(C119&gt;=4,"",IF(Dati!J151="","",(Dati!J151)/C119*100)))</f>
        <v/>
      </c>
      <c r="J119" s="56" t="str">
        <f>IF(C119&lt;3,"",IF(C119&gt;=4,"",IF(Dati!K151="","",(Dati!K151)/C119*100)))</f>
        <v/>
      </c>
      <c r="K119" s="56" t="str">
        <f>IF(C119&lt;3,"",IF(C119&gt;=4,"",IF(Dati!L151="","",(Dati!L151)/C119*100)))</f>
        <v/>
      </c>
      <c r="L119" s="56" t="str">
        <f>IF(C119&lt;3,"",IF(C119&gt;=4,"",IF(Dati!M151="","",(Dati!M151)/C119*100)))</f>
        <v/>
      </c>
      <c r="M119" s="56" t="str">
        <f>IF(C119&lt;3,"",IF(C119&gt;=4,"",IF(Dati!N151="","",(Dati!N151)/C119*100)))</f>
        <v/>
      </c>
    </row>
    <row r="120" spans="1:13" x14ac:dyDescent="0.25">
      <c r="A120" s="48">
        <f>Dati!A152</f>
        <v>11</v>
      </c>
      <c r="B120" s="48" t="str">
        <f>Dati!B152</f>
        <v/>
      </c>
      <c r="C120" s="54" t="str">
        <f>IF(Dati!C152="","",LOG(Dati!C152))</f>
        <v/>
      </c>
      <c r="D120" s="55" t="str">
        <f>IF(Dati!J152&lt;3,"",IF(Dati!J152&gt;=4,"",Dati!J152))</f>
        <v/>
      </c>
      <c r="E120" s="55" t="str">
        <f>IF(Dati!K152&lt;3,"",IF(Dati!K152&gt;=4,"",Dati!K152))</f>
        <v/>
      </c>
      <c r="F120" s="55" t="str">
        <f>IF(Dati!L152&lt;3,"",IF(Dati!L152&gt;=4,"",Dati!L152))</f>
        <v/>
      </c>
      <c r="G120" s="55" t="str">
        <f>IF(Dati!M152&lt;3,"",IF(Dati!M152&gt;=4,"",Dati!M152))</f>
        <v/>
      </c>
      <c r="H120" s="55" t="str">
        <f>IF(Dati!N152&lt;3,"",IF(Dati!N152&gt;=4,"",Dati!N152))</f>
        <v/>
      </c>
      <c r="I120" s="56" t="str">
        <f>IF(C120&lt;3,"",IF(C120&gt;=4,"",IF(Dati!J152="","",(Dati!J152)/C120*100)))</f>
        <v/>
      </c>
      <c r="J120" s="56" t="str">
        <f>IF(C120&lt;3,"",IF(C120&gt;=4,"",IF(Dati!K152="","",(Dati!K152)/C120*100)))</f>
        <v/>
      </c>
      <c r="K120" s="56" t="str">
        <f>IF(C120&lt;3,"",IF(C120&gt;=4,"",IF(Dati!L152="","",(Dati!L152)/C120*100)))</f>
        <v/>
      </c>
      <c r="L120" s="56" t="str">
        <f>IF(C120&lt;3,"",IF(C120&gt;=4,"",IF(Dati!M152="","",(Dati!M152)/C120*100)))</f>
        <v/>
      </c>
      <c r="M120" s="56" t="str">
        <f>IF(C120&lt;3,"",IF(C120&gt;=4,"",IF(Dati!N152="","",(Dati!N152)/C120*100)))</f>
        <v/>
      </c>
    </row>
    <row r="121" spans="1:13" x14ac:dyDescent="0.25">
      <c r="A121" s="48">
        <f>Dati!A153</f>
        <v>12</v>
      </c>
      <c r="B121" s="48" t="str">
        <f>Dati!B153</f>
        <v/>
      </c>
      <c r="C121" s="54" t="str">
        <f>IF(Dati!C153="","",LOG(Dati!C153))</f>
        <v/>
      </c>
      <c r="D121" s="55" t="str">
        <f>IF(Dati!J153&lt;3,"",IF(Dati!J153&gt;=4,"",Dati!J153))</f>
        <v/>
      </c>
      <c r="E121" s="55" t="str">
        <f>IF(Dati!K153&lt;3,"",IF(Dati!K153&gt;=4,"",Dati!K153))</f>
        <v/>
      </c>
      <c r="F121" s="55" t="str">
        <f>IF(Dati!L153&lt;3,"",IF(Dati!L153&gt;=4,"",Dati!L153))</f>
        <v/>
      </c>
      <c r="G121" s="55" t="str">
        <f>IF(Dati!M153&lt;3,"",IF(Dati!M153&gt;=4,"",Dati!M153))</f>
        <v/>
      </c>
      <c r="H121" s="55" t="str">
        <f>IF(Dati!N153&lt;3,"",IF(Dati!N153&gt;=4,"",Dati!N153))</f>
        <v/>
      </c>
      <c r="I121" s="56" t="str">
        <f>IF(C121&lt;3,"",IF(C121&gt;=4,"",IF(Dati!J153="","",(Dati!J153)/C121*100)))</f>
        <v/>
      </c>
      <c r="J121" s="56" t="str">
        <f>IF(C121&lt;3,"",IF(C121&gt;=4,"",IF(Dati!K153="","",(Dati!K153)/C121*100)))</f>
        <v/>
      </c>
      <c r="K121" s="56" t="str">
        <f>IF(C121&lt;3,"",IF(C121&gt;=4,"",IF(Dati!L153="","",(Dati!L153)/C121*100)))</f>
        <v/>
      </c>
      <c r="L121" s="56" t="str">
        <f>IF(C121&lt;3,"",IF(C121&gt;=4,"",IF(Dati!M153="","",(Dati!M153)/C121*100)))</f>
        <v/>
      </c>
      <c r="M121" s="56" t="str">
        <f>IF(C121&lt;3,"",IF(C121&gt;=4,"",IF(Dati!N153="","",(Dati!N153)/C121*100)))</f>
        <v/>
      </c>
    </row>
    <row r="122" spans="1:13" x14ac:dyDescent="0.25">
      <c r="A122" s="48">
        <f>Dati!A154</f>
        <v>13</v>
      </c>
      <c r="B122" s="48">
        <f>Dati!B154</f>
        <v>2006</v>
      </c>
      <c r="C122" s="54">
        <f>IF(Dati!C154="","",LOG(Dati!C154))</f>
        <v>3.3521825181113627</v>
      </c>
      <c r="D122" s="55">
        <f>IF(Dati!J154&lt;3,"",IF(Dati!J154&gt;=4,"",Dati!J154))</f>
        <v>3.5314789170422549</v>
      </c>
      <c r="E122" s="55" t="str">
        <f>IF(Dati!K154&lt;3,"",IF(Dati!K154&gt;=4,"",Dati!K154))</f>
        <v/>
      </c>
      <c r="F122" s="55" t="str">
        <f>IF(Dati!L154&lt;3,"",IF(Dati!L154&gt;=4,"",Dati!L154))</f>
        <v/>
      </c>
      <c r="G122" s="55" t="str">
        <f>IF(Dati!M154&lt;3,"",IF(Dati!M154&gt;=4,"",Dati!M154))</f>
        <v/>
      </c>
      <c r="H122" s="55">
        <f>IF(Dati!N154&lt;3,"",IF(Dati!N154&gt;=4,"",Dati!N154))</f>
        <v>3.2787536009528289</v>
      </c>
      <c r="I122" s="56">
        <f>IF(C122&lt;3,"",IF(C122&gt;=4,"",IF(Dati!J154="","",(Dati!J154)/C122*100)))</f>
        <v>105.34864667905698</v>
      </c>
      <c r="J122" s="56" t="str">
        <f>IF(C122&lt;3,"",IF(C122&gt;=4,"",IF(Dati!K154="","",(Dati!K154)/C122*100)))</f>
        <v/>
      </c>
      <c r="K122" s="56" t="str">
        <f>IF(C122&lt;3,"",IF(C122&gt;=4,"",IF(Dati!L154="","",(Dati!L154)/C122*100)))</f>
        <v/>
      </c>
      <c r="L122" s="56" t="str">
        <f>IF(C122&lt;3,"",IF(C122&gt;=4,"",IF(Dati!M154="","",(Dati!M154)/C122*100)))</f>
        <v/>
      </c>
      <c r="M122" s="56">
        <f>IF(C122&lt;3,"",IF(C122&gt;=4,"",IF(Dati!N154="","",(Dati!N154)/C122*100)))</f>
        <v>97.809519118908113</v>
      </c>
    </row>
    <row r="123" spans="1:13" x14ac:dyDescent="0.25">
      <c r="A123" s="48">
        <f>Dati!A155</f>
        <v>14</v>
      </c>
      <c r="B123" s="48">
        <f>Dati!B155</f>
        <v>2007</v>
      </c>
      <c r="C123" s="54">
        <f>IF(Dati!C155="","",LOG(Dati!C155))</f>
        <v>3.8543060418010806</v>
      </c>
      <c r="D123" s="55">
        <f>IF(Dati!J155&lt;3,"",IF(Dati!J155&gt;=4,"",Dati!J155))</f>
        <v>3.7634279935629373</v>
      </c>
      <c r="E123" s="55" t="str">
        <f>IF(Dati!K155&lt;3,"",IF(Dati!K155&gt;=4,"",Dati!K155))</f>
        <v/>
      </c>
      <c r="F123" s="55" t="str">
        <f>IF(Dati!L155&lt;3,"",IF(Dati!L155&gt;=4,"",Dati!L155))</f>
        <v/>
      </c>
      <c r="G123" s="55" t="str">
        <f>IF(Dati!M155&lt;3,"",IF(Dati!M155&gt;=4,"",Dati!M155))</f>
        <v/>
      </c>
      <c r="H123" s="55">
        <f>IF(Dati!N155&lt;3,"",IF(Dati!N155&gt;=4,"",Dati!N155))</f>
        <v>3.6812412373755872</v>
      </c>
      <c r="I123" s="56">
        <f>IF(C123&lt;3,"",IF(C123&gt;=4,"",IF(Dati!J155="","",(Dati!J155)/C123*100)))</f>
        <v>97.642168337113247</v>
      </c>
      <c r="J123" s="56" t="str">
        <f>IF(C123&lt;3,"",IF(C123&gt;=4,"",IF(Dati!K155="","",(Dati!K155)/C123*100)))</f>
        <v/>
      </c>
      <c r="K123" s="56" t="str">
        <f>IF(C123&lt;3,"",IF(C123&gt;=4,"",IF(Dati!L155="","",(Dati!L155)/C123*100)))</f>
        <v/>
      </c>
      <c r="L123" s="56" t="str">
        <f>IF(C123&lt;3,"",IF(C123&gt;=4,"",IF(Dati!M155="","",(Dati!M155)/C123*100)))</f>
        <v/>
      </c>
      <c r="M123" s="56">
        <f>IF(C123&lt;3,"",IF(C123&gt;=4,"",IF(Dati!N155="","",(Dati!N155)/C123*100)))</f>
        <v>95.509832313559045</v>
      </c>
    </row>
    <row r="124" spans="1:13" x14ac:dyDescent="0.25">
      <c r="A124" s="48">
        <f>Dati!A156</f>
        <v>15</v>
      </c>
      <c r="B124" s="48" t="str">
        <f>Dati!B156</f>
        <v/>
      </c>
      <c r="C124" s="54" t="str">
        <f>IF(Dati!C156="","",LOG(Dati!C156))</f>
        <v/>
      </c>
      <c r="D124" s="55" t="str">
        <f>IF(Dati!J156&lt;3,"",IF(Dati!J156&gt;=4,"",Dati!J156))</f>
        <v/>
      </c>
      <c r="E124" s="55" t="str">
        <f>IF(Dati!K156&lt;3,"",IF(Dati!K156&gt;=4,"",Dati!K156))</f>
        <v/>
      </c>
      <c r="F124" s="55" t="str">
        <f>IF(Dati!L156&lt;3,"",IF(Dati!L156&gt;=4,"",Dati!L156))</f>
        <v/>
      </c>
      <c r="G124" s="55" t="str">
        <f>IF(Dati!M156&lt;3,"",IF(Dati!M156&gt;=4,"",Dati!M156))</f>
        <v/>
      </c>
      <c r="H124" s="55" t="str">
        <f>IF(Dati!N156&lt;3,"",IF(Dati!N156&gt;=4,"",Dati!N156))</f>
        <v/>
      </c>
      <c r="I124" s="56" t="str">
        <f>IF(C124&lt;3,"",IF(C124&gt;=4,"",IF(Dati!J156="","",(Dati!J156)/C124*100)))</f>
        <v/>
      </c>
      <c r="J124" s="56" t="str">
        <f>IF(C124&lt;3,"",IF(C124&gt;=4,"",IF(Dati!K156="","",(Dati!K156)/C124*100)))</f>
        <v/>
      </c>
      <c r="K124" s="56" t="str">
        <f>IF(C124&lt;3,"",IF(C124&gt;=4,"",IF(Dati!L156="","",(Dati!L156)/C124*100)))</f>
        <v/>
      </c>
      <c r="L124" s="56" t="str">
        <f>IF(C124&lt;3,"",IF(C124&gt;=4,"",IF(Dati!M156="","",(Dati!M156)/C124*100)))</f>
        <v/>
      </c>
      <c r="M124" s="56" t="str">
        <f>IF(C124&lt;3,"",IF(C124&gt;=4,"",IF(Dati!N156="","",(Dati!N156)/C124*100)))</f>
        <v/>
      </c>
    </row>
    <row r="125" spans="1:13" x14ac:dyDescent="0.25">
      <c r="A125" s="48">
        <f>Dati!A157</f>
        <v>16</v>
      </c>
      <c r="B125" s="48" t="str">
        <f>Dati!B157</f>
        <v/>
      </c>
      <c r="C125" s="54" t="str">
        <f>IF(Dati!C157="","",LOG(Dati!C157))</f>
        <v/>
      </c>
      <c r="D125" s="55" t="str">
        <f>IF(Dati!J157&lt;3,"",IF(Dati!J157&gt;=4,"",Dati!J157))</f>
        <v/>
      </c>
      <c r="E125" s="55" t="str">
        <f>IF(Dati!K157&lt;3,"",IF(Dati!K157&gt;=4,"",Dati!K157))</f>
        <v/>
      </c>
      <c r="F125" s="55" t="str">
        <f>IF(Dati!L157&lt;3,"",IF(Dati!L157&gt;=4,"",Dati!L157))</f>
        <v/>
      </c>
      <c r="G125" s="55" t="str">
        <f>IF(Dati!M157&lt;3,"",IF(Dati!M157&gt;=4,"",Dati!M157))</f>
        <v/>
      </c>
      <c r="H125" s="55" t="str">
        <f>IF(Dati!N157&lt;3,"",IF(Dati!N157&gt;=4,"",Dati!N157))</f>
        <v/>
      </c>
      <c r="I125" s="56" t="str">
        <f>IF(C125&lt;3,"",IF(C125&gt;=4,"",IF(Dati!J157="","",(Dati!J157)/C125*100)))</f>
        <v/>
      </c>
      <c r="J125" s="56" t="str">
        <f>IF(C125&lt;3,"",IF(C125&gt;=4,"",IF(Dati!K157="","",(Dati!K157)/C125*100)))</f>
        <v/>
      </c>
      <c r="K125" s="56" t="str">
        <f>IF(C125&lt;3,"",IF(C125&gt;=4,"",IF(Dati!L157="","",(Dati!L157)/C125*100)))</f>
        <v/>
      </c>
      <c r="L125" s="56" t="str">
        <f>IF(C125&lt;3,"",IF(C125&gt;=4,"",IF(Dati!M157="","",(Dati!M157)/C125*100)))</f>
        <v/>
      </c>
      <c r="M125" s="56" t="str">
        <f>IF(C125&lt;3,"",IF(C125&gt;=4,"",IF(Dati!N157="","",(Dati!N157)/C125*100)))</f>
        <v/>
      </c>
    </row>
    <row r="126" spans="1:13" x14ac:dyDescent="0.25">
      <c r="A126" s="48">
        <f>Dati!A158</f>
        <v>17</v>
      </c>
      <c r="B126" s="48" t="str">
        <f>Dati!B158</f>
        <v/>
      </c>
      <c r="C126" s="54" t="str">
        <f>IF(Dati!C158="","",LOG(Dati!C158))</f>
        <v/>
      </c>
      <c r="D126" s="55" t="str">
        <f>IF(Dati!J158&lt;3,"",IF(Dati!J158&gt;=4,"",Dati!J158))</f>
        <v/>
      </c>
      <c r="E126" s="55" t="str">
        <f>IF(Dati!K158&lt;3,"",IF(Dati!K158&gt;=4,"",Dati!K158))</f>
        <v/>
      </c>
      <c r="F126" s="55" t="str">
        <f>IF(Dati!L158&lt;3,"",IF(Dati!L158&gt;=4,"",Dati!L158))</f>
        <v/>
      </c>
      <c r="G126" s="55" t="str">
        <f>IF(Dati!M158&lt;3,"",IF(Dati!M158&gt;=4,"",Dati!M158))</f>
        <v/>
      </c>
      <c r="H126" s="55" t="str">
        <f>IF(Dati!N158&lt;3,"",IF(Dati!N158&gt;=4,"",Dati!N158))</f>
        <v/>
      </c>
      <c r="I126" s="56" t="str">
        <f>IF(C126&lt;3,"",IF(C126&gt;=4,"",IF(Dati!J158="","",(Dati!J158)/C126*100)))</f>
        <v/>
      </c>
      <c r="J126" s="56" t="str">
        <f>IF(C126&lt;3,"",IF(C126&gt;=4,"",IF(Dati!K158="","",(Dati!K158)/C126*100)))</f>
        <v/>
      </c>
      <c r="K126" s="56" t="str">
        <f>IF(C126&lt;3,"",IF(C126&gt;=4,"",IF(Dati!L158="","",(Dati!L158)/C126*100)))</f>
        <v/>
      </c>
      <c r="L126" s="56" t="str">
        <f>IF(C126&lt;3,"",IF(C126&gt;=4,"",IF(Dati!M158="","",(Dati!M158)/C126*100)))</f>
        <v/>
      </c>
      <c r="M126" s="56" t="str">
        <f>IF(C126&lt;3,"",IF(C126&gt;=4,"",IF(Dati!N158="","",(Dati!N158)/C126*100)))</f>
        <v/>
      </c>
    </row>
    <row r="127" spans="1:13" ht="13.8" thickBot="1" x14ac:dyDescent="0.3">
      <c r="A127" s="48"/>
      <c r="B127" s="48"/>
      <c r="C127" s="67"/>
      <c r="D127" s="66"/>
      <c r="E127" s="66"/>
      <c r="F127" s="66"/>
      <c r="G127" s="66"/>
      <c r="H127" s="66"/>
      <c r="I127" s="52"/>
      <c r="J127" s="52"/>
      <c r="K127" s="52"/>
      <c r="L127" s="52"/>
      <c r="M127" s="52"/>
    </row>
    <row r="128" spans="1:13" ht="13.8" thickTop="1" x14ac:dyDescent="0.25">
      <c r="A128" s="68"/>
      <c r="B128" s="68"/>
      <c r="C128" s="69" t="s">
        <v>14</v>
      </c>
      <c r="D128" s="69"/>
      <c r="E128" s="70" t="e">
        <f>IF(COUNT(D110:H126)&lt;2,"",AVERAGE(D110:H126))</f>
        <v>#VALUE!</v>
      </c>
      <c r="F128" s="69"/>
      <c r="G128" s="69"/>
      <c r="H128" s="69"/>
      <c r="I128" s="71"/>
      <c r="J128" s="71" t="s">
        <v>7</v>
      </c>
      <c r="K128" s="71"/>
      <c r="L128" s="71"/>
      <c r="M128" s="71"/>
    </row>
    <row r="129" spans="1:13" x14ac:dyDescent="0.25">
      <c r="C129" s="73" t="s">
        <v>6</v>
      </c>
      <c r="E129" s="55" t="e">
        <f>IF(COUNT(D110:H126)&lt;2,"",STDEV(D110:H126))</f>
        <v>#VALUE!</v>
      </c>
      <c r="J129" s="73" t="s">
        <v>14</v>
      </c>
      <c r="K129" s="73"/>
      <c r="L129" s="55" t="e">
        <f>IF(COUNT(I110:M126)=0,"",AVERAGE(I110:M126))</f>
        <v>#VALUE!</v>
      </c>
    </row>
    <row r="130" spans="1:13" x14ac:dyDescent="0.25">
      <c r="C130" s="73" t="s">
        <v>23</v>
      </c>
      <c r="E130" s="55" t="e">
        <f>IF(COUNT(D110:H126)=0,"Immettere dati",IF(COUNT(D110:H126)&lt;2,"Immettere più dati",E129*2^0.5*(TINV(0.05,COUNT(D110:H126)-1))))</f>
        <v>#VALUE!</v>
      </c>
      <c r="F130" s="54" t="str">
        <f>IF(COUNT(D110:H126)=0,"",IF(COUNT(D110:H126)&lt;6,"Attenzione, dati insufficienti!",""))</f>
        <v/>
      </c>
      <c r="J130" s="73" t="s">
        <v>52</v>
      </c>
      <c r="K130" s="73"/>
      <c r="L130" s="55" t="e">
        <f>IF(COUNT(I110:M126)&lt;2,"",STDEV(I110:M126)*2)</f>
        <v>#VALUE!</v>
      </c>
    </row>
    <row r="131" spans="1:13" x14ac:dyDescent="0.25">
      <c r="C131" s="39" t="s">
        <v>9</v>
      </c>
      <c r="E131" s="55" t="e">
        <f>IF(COUNT(D110:H126)&lt;2,"",E130/(2^0.5))</f>
        <v>#VALUE!</v>
      </c>
      <c r="F131" s="74" t="str">
        <f>IF(COUNT(D110:H126)=0,"",IF(COUNT(D110:H126)&lt;6,"Attenzione, dati insufficienti!",""))</f>
        <v/>
      </c>
      <c r="L131" s="39" t="e">
        <f>IF(COUNT(I110:M126)&lt;2,"",DEVSQ(I110:M126))</f>
        <v>#VALUE!</v>
      </c>
    </row>
    <row r="132" spans="1:13" ht="13.8" thickBot="1" x14ac:dyDescent="0.3">
      <c r="C132" s="39" t="s">
        <v>10</v>
      </c>
      <c r="E132" s="55" t="e">
        <f>IF(COUNT(D110:H126)&lt;2,"",E130/2)</f>
        <v>#VALUE!</v>
      </c>
      <c r="F132" s="74" t="str">
        <f>IF(COUNT(D110:H126)=0,"",IF(COUNT(D110:H126)&lt;6,"Attenzione, dati insufficienti!",""))</f>
        <v/>
      </c>
      <c r="L132" s="39" t="e">
        <f>IF(COUNT(I110:M126)&lt;2,"",VAR(I110:M126))</f>
        <v>#VALUE!</v>
      </c>
    </row>
    <row r="133" spans="1:13" ht="13.8" thickTop="1" x14ac:dyDescent="0.25">
      <c r="A133" s="71"/>
      <c r="B133" s="71"/>
      <c r="C133" s="71"/>
      <c r="D133" s="71"/>
      <c r="E133" s="70"/>
      <c r="F133" s="71"/>
      <c r="G133" s="71"/>
      <c r="H133" s="71"/>
      <c r="I133" s="71"/>
      <c r="J133" s="71"/>
      <c r="K133" s="71"/>
      <c r="L133" s="71"/>
      <c r="M133" s="71"/>
    </row>
    <row r="134" spans="1:13" x14ac:dyDescent="0.25">
      <c r="A134" s="39" t="s">
        <v>21</v>
      </c>
      <c r="D134" s="45"/>
      <c r="E134" s="44"/>
      <c r="F134" s="44"/>
      <c r="G134" s="52"/>
      <c r="H134" s="52"/>
    </row>
    <row r="135" spans="1:13" ht="36" x14ac:dyDescent="0.25">
      <c r="A135" s="48" t="str">
        <f>Dati!A173</f>
        <v>N.</v>
      </c>
      <c r="B135" s="48" t="str">
        <f>Dati!B173</f>
        <v>Anno</v>
      </c>
      <c r="C135" s="48" t="str">
        <f>Dati!C173</f>
        <v>Valore assegnato</v>
      </c>
      <c r="D135" s="48">
        <f>Dati!J173</f>
        <v>1</v>
      </c>
      <c r="E135" s="48">
        <f>Dati!K173</f>
        <v>2</v>
      </c>
      <c r="F135" s="48">
        <f>Dati!L173</f>
        <v>3</v>
      </c>
      <c r="G135" s="48">
        <f>Dati!M173</f>
        <v>4</v>
      </c>
      <c r="H135" s="48">
        <f>Dati!N173</f>
        <v>5</v>
      </c>
      <c r="I135" s="1016" t="s">
        <v>13</v>
      </c>
      <c r="J135" s="1016"/>
      <c r="K135" s="1016"/>
      <c r="L135" s="1016"/>
      <c r="M135" s="1016"/>
    </row>
    <row r="136" spans="1:13" x14ac:dyDescent="0.25">
      <c r="A136" s="48">
        <f>Dati!A174</f>
        <v>1</v>
      </c>
      <c r="B136" s="48">
        <f>Dati!B174</f>
        <v>2002</v>
      </c>
      <c r="C136" s="54">
        <f>IF(Dati!C174="","",LOG(Dati!C174))</f>
        <v>4.0413926851582254</v>
      </c>
      <c r="D136" s="55" t="str">
        <f>IF(Dati!J174&lt;3,"",IF(Dati!J174&gt;=4,"",Dati!J174))</f>
        <v/>
      </c>
      <c r="E136" s="55" t="str">
        <f>IF(Dati!K174&lt;3,"",IF(Dati!K174&gt;=4,"",Dati!K174))</f>
        <v/>
      </c>
      <c r="F136" s="55" t="str">
        <f>IF(Dati!L174&lt;3,"",IF(Dati!L174&gt;=4,"",Dati!L174))</f>
        <v/>
      </c>
      <c r="G136" s="55" t="str">
        <f>IF(Dati!M174&lt;3,"",IF(Dati!M174&gt;=4,"",Dati!M174))</f>
        <v/>
      </c>
      <c r="H136" s="55" t="str">
        <f>IF(Dati!N174&lt;3,"",IF(Dati!N174&gt;=4,"",Dati!N174))</f>
        <v/>
      </c>
      <c r="I136" s="56" t="str">
        <f>IF(C136&lt;3,"",IF(C136&gt;=4,"",IF(Dati!J174="","",(Dati!J174)/C136*100)))</f>
        <v/>
      </c>
      <c r="J136" s="56" t="str">
        <f>IF(C136&lt;3,"",IF(C136&gt;=4,"",IF(Dati!K174="","",(Dati!K174)/C136*100)))</f>
        <v/>
      </c>
      <c r="K136" s="56" t="str">
        <f>IF(C136&lt;3,"",IF(C136&gt;=4,"",IF(Dati!L174="","",(Dati!L174)/C136*100)))</f>
        <v/>
      </c>
      <c r="L136" s="56" t="str">
        <f>IF(C136&lt;3,"",IF(C136&gt;=4,"",IF(Dati!M174="","",(Dati!M174)/C136*100)))</f>
        <v/>
      </c>
      <c r="M136" s="56" t="str">
        <f>IF(C136&lt;3,"",IF(C136&gt;=4,"",IF(Dati!N174="","",(Dati!N174)/C136*100)))</f>
        <v/>
      </c>
    </row>
    <row r="137" spans="1:13" x14ac:dyDescent="0.25">
      <c r="A137" s="48">
        <f>Dati!A175</f>
        <v>2</v>
      </c>
      <c r="B137" s="48">
        <f>Dati!B175</f>
        <v>2002</v>
      </c>
      <c r="C137" s="54">
        <f>IF(Dati!C175="","",LOG(Dati!C175))</f>
        <v>4.4232458739368079</v>
      </c>
      <c r="D137" s="55" t="str">
        <f>IF(Dati!J175&lt;3,"",IF(Dati!J175&gt;=4,"",Dati!J175))</f>
        <v/>
      </c>
      <c r="E137" s="55" t="str">
        <f>IF(Dati!K175&lt;3,"",IF(Dati!K175&gt;=4,"",Dati!K175))</f>
        <v/>
      </c>
      <c r="F137" s="55" t="str">
        <f>IF(Dati!L175&lt;3,"",IF(Dati!L175&gt;=4,"",Dati!L175))</f>
        <v/>
      </c>
      <c r="G137" s="55" t="str">
        <f>IF(Dati!M175&lt;3,"",IF(Dati!M175&gt;=4,"",Dati!M175))</f>
        <v/>
      </c>
      <c r="H137" s="55" t="str">
        <f>IF(Dati!N175&lt;3,"",IF(Dati!N175&gt;=4,"",Dati!N175))</f>
        <v/>
      </c>
      <c r="I137" s="56" t="str">
        <f>IF(C137&lt;3,"",IF(C137&gt;=4,"",IF(Dati!J175="","",(Dati!J175)/C137*100)))</f>
        <v/>
      </c>
      <c r="J137" s="56" t="str">
        <f>IF(C137&lt;3,"",IF(C137&gt;=4,"",IF(Dati!K175="","",(Dati!K175)/C137*100)))</f>
        <v/>
      </c>
      <c r="K137" s="56" t="str">
        <f>IF(C137&lt;3,"",IF(C137&gt;=4,"",IF(Dati!L175="","",(Dati!L175)/C137*100)))</f>
        <v/>
      </c>
      <c r="L137" s="56" t="str">
        <f>IF(C137&lt;3,"",IF(C137&gt;=4,"",IF(Dati!M175="","",(Dati!M175)/C137*100)))</f>
        <v/>
      </c>
      <c r="M137" s="56" t="str">
        <f>IF(C137&lt;3,"",IF(C137&gt;=4,"",IF(Dati!N175="","",(Dati!N175)/C137*100)))</f>
        <v/>
      </c>
    </row>
    <row r="138" spans="1:13" x14ac:dyDescent="0.25">
      <c r="A138" s="48">
        <f>Dati!A176</f>
        <v>3</v>
      </c>
      <c r="B138" s="48">
        <f>Dati!B176</f>
        <v>2003</v>
      </c>
      <c r="C138" s="54">
        <f>IF(Dati!C176="","",LOG(Dati!C176))</f>
        <v>3.6020599913279625</v>
      </c>
      <c r="D138" s="55">
        <f>IF(Dati!J176&lt;3,"",IF(Dati!J176&gt;=4,"",Dati!J176))</f>
        <v>3.6232492903979003</v>
      </c>
      <c r="E138" s="55" t="str">
        <f>IF(Dati!K176&lt;3,"",IF(Dati!K176&gt;=4,"",Dati!K176))</f>
        <v/>
      </c>
      <c r="F138" s="55" t="str">
        <f>IF(Dati!L176&lt;3,"",IF(Dati!L176&gt;=4,"",Dati!L176))</f>
        <v/>
      </c>
      <c r="G138" s="55">
        <f>IF(Dati!M176&lt;3,"",IF(Dati!M176&gt;=4,"",Dati!M176))</f>
        <v>3.7242758696007892</v>
      </c>
      <c r="H138" s="55" t="str">
        <f>IF(Dati!N176&lt;3,"",IF(Dati!N176&gt;=4,"",Dati!N176))</f>
        <v/>
      </c>
      <c r="I138" s="56">
        <f>IF(C138&lt;3,"",IF(C138&gt;=4,"",IF(Dati!J176="","",(Dati!J176)/C138*100)))</f>
        <v>100.58825502964837</v>
      </c>
      <c r="J138" s="56" t="str">
        <f>IF(C138&lt;3,"",IF(C138&gt;=4,"",IF(Dati!K176="","",(Dati!K176)/C138*100)))</f>
        <v/>
      </c>
      <c r="K138" s="56" t="str">
        <f>IF(C138&lt;3,"",IF(C138&gt;=4,"",IF(Dati!L176="","",(Dati!L176)/C138*100)))</f>
        <v/>
      </c>
      <c r="L138" s="56">
        <f>IF(C138&lt;3,"",IF(C138&gt;=4,"",IF(Dati!M176="","",(Dati!M176)/C138*100)))</f>
        <v>103.39294399779749</v>
      </c>
      <c r="M138" s="56" t="str">
        <f>IF(C138&lt;3,"",IF(C138&gt;=4,"",IF(Dati!N176="","",(Dati!N176)/C138*100)))</f>
        <v/>
      </c>
    </row>
    <row r="139" spans="1:13" x14ac:dyDescent="0.25">
      <c r="A139" s="48">
        <f>Dati!A177</f>
        <v>4</v>
      </c>
      <c r="B139" s="48">
        <f>Dati!B177</f>
        <v>2004</v>
      </c>
      <c r="C139" s="54" t="e">
        <f>IF(Dati!C177="","",LOG(Dati!C177))</f>
        <v>#VALUE!</v>
      </c>
      <c r="D139" s="55" t="e">
        <f>IF(Dati!J177&lt;3,"",IF(Dati!J177&gt;=4,"",Dati!J177))</f>
        <v>#VALUE!</v>
      </c>
      <c r="E139" s="55" t="str">
        <f>IF(Dati!K177&lt;3,"",IF(Dati!K177&gt;=4,"",Dati!K177))</f>
        <v/>
      </c>
      <c r="F139" s="55" t="str">
        <f>IF(Dati!L177&lt;3,"",IF(Dati!L177&gt;=4,"",Dati!L177))</f>
        <v/>
      </c>
      <c r="G139" s="55" t="e">
        <f>IF(Dati!M177&lt;3,"",IF(Dati!M177&gt;=4,"",Dati!M177))</f>
        <v>#VALUE!</v>
      </c>
      <c r="H139" s="55" t="str">
        <f>IF(Dati!N177&lt;3,"",IF(Dati!N177&gt;=4,"",Dati!N177))</f>
        <v/>
      </c>
      <c r="I139" s="56" t="e">
        <f>IF(C139&lt;3,"",IF(C139&gt;=4,"",IF(Dati!J177="","",(Dati!J177)/C139*100)))</f>
        <v>#VALUE!</v>
      </c>
      <c r="J139" s="56" t="e">
        <f>IF(C139&lt;3,"",IF(C139&gt;=4,"",IF(Dati!K177="","",(Dati!K177)/C139*100)))</f>
        <v>#VALUE!</v>
      </c>
      <c r="K139" s="56" t="e">
        <f>IF(C139&lt;3,"",IF(C139&gt;=4,"",IF(Dati!L177="","",(Dati!L177)/C139*100)))</f>
        <v>#VALUE!</v>
      </c>
      <c r="L139" s="56" t="e">
        <f>IF(C139&lt;3,"",IF(C139&gt;=4,"",IF(Dati!M177="","",(Dati!M177)/C139*100)))</f>
        <v>#VALUE!</v>
      </c>
      <c r="M139" s="56" t="e">
        <f>IF(C139&lt;3,"",IF(C139&gt;=4,"",IF(Dati!N177="","",(Dati!N177)/C139*100)))</f>
        <v>#VALUE!</v>
      </c>
    </row>
    <row r="140" spans="1:13" x14ac:dyDescent="0.25">
      <c r="A140" s="48">
        <f>Dati!A178</f>
        <v>5</v>
      </c>
      <c r="B140" s="48" t="str">
        <f>Dati!B178</f>
        <v/>
      </c>
      <c r="C140" s="54" t="str">
        <f>IF(Dati!C178="","",LOG(Dati!C178))</f>
        <v/>
      </c>
      <c r="D140" s="55" t="str">
        <f>IF(Dati!J178&lt;3,"",IF(Dati!J178&gt;=4,"",Dati!J178))</f>
        <v/>
      </c>
      <c r="E140" s="55" t="str">
        <f>IF(Dati!K178&lt;3,"",IF(Dati!K178&gt;=4,"",Dati!K178))</f>
        <v/>
      </c>
      <c r="F140" s="55" t="str">
        <f>IF(Dati!L178&lt;3,"",IF(Dati!L178&gt;=4,"",Dati!L178))</f>
        <v/>
      </c>
      <c r="G140" s="55" t="str">
        <f>IF(Dati!M178&lt;3,"",IF(Dati!M178&gt;=4,"",Dati!M178))</f>
        <v/>
      </c>
      <c r="H140" s="55" t="str">
        <f>IF(Dati!N178&lt;3,"",IF(Dati!N178&gt;=4,"",Dati!N178))</f>
        <v/>
      </c>
      <c r="I140" s="56" t="str">
        <f>IF(C140&lt;3,"",IF(C140&gt;=4,"",IF(Dati!J178="","",(Dati!J178)/C140*100)))</f>
        <v/>
      </c>
      <c r="J140" s="56" t="str">
        <f>IF(C140&lt;3,"",IF(C140&gt;=4,"",IF(Dati!K178="","",(Dati!K178)/C140*100)))</f>
        <v/>
      </c>
      <c r="K140" s="56" t="str">
        <f>IF(C140&lt;3,"",IF(C140&gt;=4,"",IF(Dati!L178="","",(Dati!L178)/C140*100)))</f>
        <v/>
      </c>
      <c r="L140" s="56" t="str">
        <f>IF(C140&lt;3,"",IF(C140&gt;=4,"",IF(Dati!M178="","",(Dati!M178)/C140*100)))</f>
        <v/>
      </c>
      <c r="M140" s="56" t="str">
        <f>IF(C140&lt;3,"",IF(C140&gt;=4,"",IF(Dati!N178="","",(Dati!N178)/C140*100)))</f>
        <v/>
      </c>
    </row>
    <row r="141" spans="1:13" x14ac:dyDescent="0.25">
      <c r="A141" s="48">
        <f>Dati!A179</f>
        <v>6</v>
      </c>
      <c r="B141" s="48" t="str">
        <f>Dati!B179</f>
        <v/>
      </c>
      <c r="C141" s="54" t="str">
        <f>IF(Dati!C179="","",LOG(Dati!C179))</f>
        <v/>
      </c>
      <c r="D141" s="55" t="str">
        <f>IF(Dati!J179&lt;3,"",IF(Dati!J179&gt;=4,"",Dati!J179))</f>
        <v/>
      </c>
      <c r="E141" s="55" t="str">
        <f>IF(Dati!K179&lt;3,"",IF(Dati!K179&gt;=4,"",Dati!K179))</f>
        <v/>
      </c>
      <c r="F141" s="55" t="str">
        <f>IF(Dati!L179&lt;3,"",IF(Dati!L179&gt;=4,"",Dati!L179))</f>
        <v/>
      </c>
      <c r="G141" s="55" t="str">
        <f>IF(Dati!M179&lt;3,"",IF(Dati!M179&gt;=4,"",Dati!M179))</f>
        <v/>
      </c>
      <c r="H141" s="55" t="str">
        <f>IF(Dati!N179&lt;3,"",IF(Dati!N179&gt;=4,"",Dati!N179))</f>
        <v/>
      </c>
      <c r="I141" s="56" t="str">
        <f>IF(C141&lt;3,"",IF(C141&gt;=4,"",IF(Dati!J179="","",(Dati!J179)/C141*100)))</f>
        <v/>
      </c>
      <c r="J141" s="56" t="str">
        <f>IF(C141&lt;3,"",IF(C141&gt;=4,"",IF(Dati!K179="","",(Dati!K179)/C141*100)))</f>
        <v/>
      </c>
      <c r="K141" s="56" t="str">
        <f>IF(C141&lt;3,"",IF(C141&gt;=4,"",IF(Dati!L179="","",(Dati!L179)/C141*100)))</f>
        <v/>
      </c>
      <c r="L141" s="56" t="str">
        <f>IF(C141&lt;3,"",IF(C141&gt;=4,"",IF(Dati!M179="","",(Dati!M179)/C141*100)))</f>
        <v/>
      </c>
      <c r="M141" s="56" t="str">
        <f>IF(C141&lt;3,"",IF(C141&gt;=4,"",IF(Dati!N179="","",(Dati!N179)/C141*100)))</f>
        <v/>
      </c>
    </row>
    <row r="142" spans="1:13" x14ac:dyDescent="0.25">
      <c r="A142" s="48">
        <f>Dati!A180</f>
        <v>7</v>
      </c>
      <c r="B142" s="48" t="str">
        <f>Dati!B180</f>
        <v/>
      </c>
      <c r="C142" s="54" t="str">
        <f>IF(Dati!C180="","",LOG(Dati!C180))</f>
        <v/>
      </c>
      <c r="D142" s="55" t="str">
        <f>IF(Dati!J180&lt;3,"",IF(Dati!J180&gt;=4,"",Dati!J180))</f>
        <v/>
      </c>
      <c r="E142" s="55" t="str">
        <f>IF(Dati!K180&lt;3,"",IF(Dati!K180&gt;=4,"",Dati!K180))</f>
        <v/>
      </c>
      <c r="F142" s="55" t="str">
        <f>IF(Dati!L180&lt;3,"",IF(Dati!L180&gt;=4,"",Dati!L180))</f>
        <v/>
      </c>
      <c r="G142" s="55" t="str">
        <f>IF(Dati!M180&lt;3,"",IF(Dati!M180&gt;=4,"",Dati!M180))</f>
        <v/>
      </c>
      <c r="H142" s="55" t="str">
        <f>IF(Dati!N180&lt;3,"",IF(Dati!N180&gt;=4,"",Dati!N180))</f>
        <v/>
      </c>
      <c r="I142" s="56" t="str">
        <f>IF(C142&lt;3,"",IF(C142&gt;=4,"",IF(Dati!J180="","",(Dati!J180)/C142*100)))</f>
        <v/>
      </c>
      <c r="J142" s="56" t="str">
        <f>IF(C142&lt;3,"",IF(C142&gt;=4,"",IF(Dati!K180="","",(Dati!K180)/C142*100)))</f>
        <v/>
      </c>
      <c r="K142" s="56" t="str">
        <f>IF(C142&lt;3,"",IF(C142&gt;=4,"",IF(Dati!L180="","",(Dati!L180)/C142*100)))</f>
        <v/>
      </c>
      <c r="L142" s="56" t="str">
        <f>IF(C142&lt;3,"",IF(C142&gt;=4,"",IF(Dati!M180="","",(Dati!M180)/C142*100)))</f>
        <v/>
      </c>
      <c r="M142" s="56" t="str">
        <f>IF(C142&lt;3,"",IF(C142&gt;=4,"",IF(Dati!N180="","",(Dati!N180)/C142*100)))</f>
        <v/>
      </c>
    </row>
    <row r="143" spans="1:13" x14ac:dyDescent="0.25">
      <c r="A143" s="48">
        <f>Dati!A181</f>
        <v>8</v>
      </c>
      <c r="B143" s="48" t="e">
        <f>Dati!B181</f>
        <v>#REF!</v>
      </c>
      <c r="C143" s="54" t="e">
        <f>IF(Dati!C181="","",LOG(Dati!C181))</f>
        <v>#REF!</v>
      </c>
      <c r="D143" s="55" t="e">
        <f>IF(Dati!J181&lt;3,"",IF(Dati!J181&gt;=4,"",Dati!J181))</f>
        <v>#REF!</v>
      </c>
      <c r="E143" s="55" t="e">
        <f>IF(Dati!K181&lt;3,"",IF(Dati!K181&gt;=4,"",Dati!K181))</f>
        <v>#REF!</v>
      </c>
      <c r="F143" s="55" t="e">
        <f>IF(Dati!L181&lt;3,"",IF(Dati!L181&gt;=4,"",Dati!L181))</f>
        <v>#REF!</v>
      </c>
      <c r="G143" s="55" t="e">
        <f>IF(Dati!M181&lt;3,"",IF(Dati!M181&gt;=4,"",Dati!M181))</f>
        <v>#REF!</v>
      </c>
      <c r="H143" s="55" t="e">
        <f>IF(Dati!N181&lt;3,"",IF(Dati!N181&gt;=4,"",Dati!N181))</f>
        <v>#REF!</v>
      </c>
      <c r="I143" s="56" t="e">
        <f>IF(C143&lt;3,"",IF(C143&gt;=4,"",IF(Dati!J181="","",(Dati!J181)/C143*100)))</f>
        <v>#REF!</v>
      </c>
      <c r="J143" s="56" t="e">
        <f>IF(C143&lt;3,"",IF(C143&gt;=4,"",IF(Dati!K181="","",(Dati!K181)/C143*100)))</f>
        <v>#REF!</v>
      </c>
      <c r="K143" s="56" t="e">
        <f>IF(C143&lt;3,"",IF(C143&gt;=4,"",IF(Dati!L181="","",(Dati!L181)/C143*100)))</f>
        <v>#REF!</v>
      </c>
      <c r="L143" s="56" t="e">
        <f>IF(C143&lt;3,"",IF(C143&gt;=4,"",IF(Dati!M181="","",(Dati!M181)/C143*100)))</f>
        <v>#REF!</v>
      </c>
      <c r="M143" s="56" t="e">
        <f>IF(C143&lt;3,"",IF(C143&gt;=4,"",IF(Dati!N181="","",(Dati!N181)/C143*100)))</f>
        <v>#REF!</v>
      </c>
    </row>
    <row r="144" spans="1:13" x14ac:dyDescent="0.25">
      <c r="A144" s="48">
        <f>Dati!A182</f>
        <v>9</v>
      </c>
      <c r="B144" s="48" t="e">
        <f>Dati!B182</f>
        <v>#REF!</v>
      </c>
      <c r="C144" s="54" t="e">
        <f>IF(Dati!C182="","",LOG(Dati!C182))</f>
        <v>#REF!</v>
      </c>
      <c r="D144" s="55" t="e">
        <f>IF(Dati!J182&lt;3,"",IF(Dati!J182&gt;=4,"",Dati!J182))</f>
        <v>#REF!</v>
      </c>
      <c r="E144" s="55" t="e">
        <f>IF(Dati!K182&lt;3,"",IF(Dati!K182&gt;=4,"",Dati!K182))</f>
        <v>#REF!</v>
      </c>
      <c r="F144" s="55" t="e">
        <f>IF(Dati!L182&lt;3,"",IF(Dati!L182&gt;=4,"",Dati!L182))</f>
        <v>#REF!</v>
      </c>
      <c r="G144" s="55" t="e">
        <f>IF(Dati!M182&lt;3,"",IF(Dati!M182&gt;=4,"",Dati!M182))</f>
        <v>#REF!</v>
      </c>
      <c r="H144" s="55" t="e">
        <f>IF(Dati!N182&lt;3,"",IF(Dati!N182&gt;=4,"",Dati!N182))</f>
        <v>#REF!</v>
      </c>
      <c r="I144" s="56" t="e">
        <f>IF(C144&lt;3,"",IF(C144&gt;=4,"",IF(Dati!J182="","",(Dati!J182)/C144*100)))</f>
        <v>#REF!</v>
      </c>
      <c r="J144" s="56" t="e">
        <f>IF(C144&lt;3,"",IF(C144&gt;=4,"",IF(Dati!K182="","",(Dati!K182)/C144*100)))</f>
        <v>#REF!</v>
      </c>
      <c r="K144" s="56" t="e">
        <f>IF(C144&lt;3,"",IF(C144&gt;=4,"",IF(Dati!L182="","",(Dati!L182)/C144*100)))</f>
        <v>#REF!</v>
      </c>
      <c r="L144" s="56" t="e">
        <f>IF(C144&lt;3,"",IF(C144&gt;=4,"",IF(Dati!M182="","",(Dati!M182)/C144*100)))</f>
        <v>#REF!</v>
      </c>
      <c r="M144" s="56" t="e">
        <f>IF(C144&lt;3,"",IF(C144&gt;=4,"",IF(Dati!N182="","",(Dati!N182)/C144*100)))</f>
        <v>#REF!</v>
      </c>
    </row>
    <row r="145" spans="1:13" x14ac:dyDescent="0.25">
      <c r="A145" s="48">
        <f>Dati!A183</f>
        <v>10</v>
      </c>
      <c r="B145" s="48" t="e">
        <f>Dati!B183</f>
        <v>#REF!</v>
      </c>
      <c r="C145" s="54" t="e">
        <f>IF(Dati!C183="","",LOG(Dati!C183))</f>
        <v>#REF!</v>
      </c>
      <c r="D145" s="55" t="e">
        <f>IF(Dati!J183&lt;3,"",IF(Dati!J183&gt;=4,"",Dati!J183))</f>
        <v>#REF!</v>
      </c>
      <c r="E145" s="55" t="e">
        <f>IF(Dati!K183&lt;3,"",IF(Dati!K183&gt;=4,"",Dati!K183))</f>
        <v>#REF!</v>
      </c>
      <c r="F145" s="55" t="e">
        <f>IF(Dati!L183&lt;3,"",IF(Dati!L183&gt;=4,"",Dati!L183))</f>
        <v>#REF!</v>
      </c>
      <c r="G145" s="55" t="e">
        <f>IF(Dati!M183&lt;3,"",IF(Dati!M183&gt;=4,"",Dati!M183))</f>
        <v>#REF!</v>
      </c>
      <c r="H145" s="55" t="e">
        <f>IF(Dati!N183&lt;3,"",IF(Dati!N183&gt;=4,"",Dati!N183))</f>
        <v>#REF!</v>
      </c>
      <c r="I145" s="56" t="e">
        <f>IF(C145&lt;3,"",IF(C145&gt;=4,"",IF(Dati!J183="","",(Dati!J183)/C145*100)))</f>
        <v>#REF!</v>
      </c>
      <c r="J145" s="56" t="e">
        <f>IF(C145&lt;3,"",IF(C145&gt;=4,"",IF(Dati!K183="","",(Dati!K183)/C145*100)))</f>
        <v>#REF!</v>
      </c>
      <c r="K145" s="56" t="e">
        <f>IF(C145&lt;3,"",IF(C145&gt;=4,"",IF(Dati!L183="","",(Dati!L183)/C145*100)))</f>
        <v>#REF!</v>
      </c>
      <c r="L145" s="56" t="e">
        <f>IF(C145&lt;3,"",IF(C145&gt;=4,"",IF(Dati!M183="","",(Dati!M183)/C145*100)))</f>
        <v>#REF!</v>
      </c>
      <c r="M145" s="56" t="e">
        <f>IF(C145&lt;3,"",IF(C145&gt;=4,"",IF(Dati!N183="","",(Dati!N183)/C145*100)))</f>
        <v>#REF!</v>
      </c>
    </row>
    <row r="146" spans="1:13" x14ac:dyDescent="0.25">
      <c r="A146" s="48">
        <f>Dati!A184</f>
        <v>11</v>
      </c>
      <c r="B146" s="48" t="e">
        <f>Dati!B184</f>
        <v>#REF!</v>
      </c>
      <c r="C146" s="54" t="e">
        <f>IF(Dati!C184="","",LOG(Dati!C184))</f>
        <v>#REF!</v>
      </c>
      <c r="D146" s="55" t="e">
        <f>IF(Dati!J184&lt;3,"",IF(Dati!J184&gt;=4,"",Dati!J184))</f>
        <v>#REF!</v>
      </c>
      <c r="E146" s="55" t="e">
        <f>IF(Dati!K184&lt;3,"",IF(Dati!K184&gt;=4,"",Dati!K184))</f>
        <v>#REF!</v>
      </c>
      <c r="F146" s="55" t="e">
        <f>IF(Dati!L184&lt;3,"",IF(Dati!L184&gt;=4,"",Dati!L184))</f>
        <v>#REF!</v>
      </c>
      <c r="G146" s="55" t="e">
        <f>IF(Dati!M184&lt;3,"",IF(Dati!M184&gt;=4,"",Dati!M184))</f>
        <v>#REF!</v>
      </c>
      <c r="H146" s="55" t="e">
        <f>IF(Dati!N184&lt;3,"",IF(Dati!N184&gt;=4,"",Dati!N184))</f>
        <v>#REF!</v>
      </c>
      <c r="I146" s="56" t="e">
        <f>IF(C146&lt;3,"",IF(C146&gt;=4,"",IF(Dati!J184="","",(Dati!J184)/C146*100)))</f>
        <v>#REF!</v>
      </c>
      <c r="J146" s="56" t="e">
        <f>IF(C146&lt;3,"",IF(C146&gt;=4,"",IF(Dati!K184="","",(Dati!K184)/C146*100)))</f>
        <v>#REF!</v>
      </c>
      <c r="K146" s="56" t="e">
        <f>IF(C146&lt;3,"",IF(C146&gt;=4,"",IF(Dati!L184="","",(Dati!L184)/C146*100)))</f>
        <v>#REF!</v>
      </c>
      <c r="L146" s="56" t="e">
        <f>IF(C146&lt;3,"",IF(C146&gt;=4,"",IF(Dati!M184="","",(Dati!M184)/C146*100)))</f>
        <v>#REF!</v>
      </c>
      <c r="M146" s="56" t="e">
        <f>IF(C146&lt;3,"",IF(C146&gt;=4,"",IF(Dati!N184="","",(Dati!N184)/C146*100)))</f>
        <v>#REF!</v>
      </c>
    </row>
    <row r="147" spans="1:13" x14ac:dyDescent="0.25">
      <c r="A147" s="48">
        <f>Dati!A185</f>
        <v>12</v>
      </c>
      <c r="B147" s="48" t="e">
        <f>Dati!B185</f>
        <v>#REF!</v>
      </c>
      <c r="C147" s="54" t="e">
        <f>IF(Dati!C185="","",LOG(Dati!C185))</f>
        <v>#REF!</v>
      </c>
      <c r="D147" s="55" t="e">
        <f>IF(Dati!J185&lt;3,"",IF(Dati!J185&gt;=4,"",Dati!J185))</f>
        <v>#REF!</v>
      </c>
      <c r="E147" s="55" t="e">
        <f>IF(Dati!K185&lt;3,"",IF(Dati!K185&gt;=4,"",Dati!K185))</f>
        <v>#REF!</v>
      </c>
      <c r="F147" s="55" t="e">
        <f>IF(Dati!L185&lt;3,"",IF(Dati!L185&gt;=4,"",Dati!L185))</f>
        <v>#REF!</v>
      </c>
      <c r="G147" s="55" t="e">
        <f>IF(Dati!M185&lt;3,"",IF(Dati!M185&gt;=4,"",Dati!M185))</f>
        <v>#REF!</v>
      </c>
      <c r="H147" s="55" t="e">
        <f>IF(Dati!N185&lt;3,"",IF(Dati!N185&gt;=4,"",Dati!N185))</f>
        <v>#REF!</v>
      </c>
      <c r="I147" s="56" t="e">
        <f>IF(C147&lt;3,"",IF(C147&gt;=4,"",IF(Dati!J185="","",(Dati!J185)/C147*100)))</f>
        <v>#REF!</v>
      </c>
      <c r="J147" s="56" t="e">
        <f>IF(C147&lt;3,"",IF(C147&gt;=4,"",IF(Dati!K185="","",(Dati!K185)/C147*100)))</f>
        <v>#REF!</v>
      </c>
      <c r="K147" s="56" t="e">
        <f>IF(C147&lt;3,"",IF(C147&gt;=4,"",IF(Dati!L185="","",(Dati!L185)/C147*100)))</f>
        <v>#REF!</v>
      </c>
      <c r="L147" s="56" t="e">
        <f>IF(C147&lt;3,"",IF(C147&gt;=4,"",IF(Dati!M185="","",(Dati!M185)/C147*100)))</f>
        <v>#REF!</v>
      </c>
      <c r="M147" s="56" t="e">
        <f>IF(C147&lt;3,"",IF(C147&gt;=4,"",IF(Dati!N185="","",(Dati!N185)/C147*100)))</f>
        <v>#REF!</v>
      </c>
    </row>
    <row r="148" spans="1:13" x14ac:dyDescent="0.25">
      <c r="A148" s="48">
        <f>Dati!A186</f>
        <v>13</v>
      </c>
      <c r="B148" s="48" t="e">
        <f>Dati!B186</f>
        <v>#REF!</v>
      </c>
      <c r="C148" s="54" t="e">
        <f>IF(Dati!C186="","",LOG(Dati!C186))</f>
        <v>#REF!</v>
      </c>
      <c r="D148" s="55" t="e">
        <f>IF(Dati!J186&lt;3,"",IF(Dati!J186&gt;=4,"",Dati!J186))</f>
        <v>#REF!</v>
      </c>
      <c r="E148" s="55" t="e">
        <f>IF(Dati!K186&lt;3,"",IF(Dati!K186&gt;=4,"",Dati!K186))</f>
        <v>#REF!</v>
      </c>
      <c r="F148" s="55" t="e">
        <f>IF(Dati!L186&lt;3,"",IF(Dati!L186&gt;=4,"",Dati!L186))</f>
        <v>#REF!</v>
      </c>
      <c r="G148" s="55" t="e">
        <f>IF(Dati!M186&lt;3,"",IF(Dati!M186&gt;=4,"",Dati!M186))</f>
        <v>#REF!</v>
      </c>
      <c r="H148" s="55" t="e">
        <f>IF(Dati!N186&lt;3,"",IF(Dati!N186&gt;=4,"",Dati!N186))</f>
        <v>#REF!</v>
      </c>
      <c r="I148" s="56" t="e">
        <f>IF(C148&lt;3,"",IF(C148&gt;=4,"",IF(Dati!J186="","",(Dati!J186)/C148*100)))</f>
        <v>#REF!</v>
      </c>
      <c r="J148" s="56" t="e">
        <f>IF(C148&lt;3,"",IF(C148&gt;=4,"",IF(Dati!K186="","",(Dati!K186)/C148*100)))</f>
        <v>#REF!</v>
      </c>
      <c r="K148" s="56" t="e">
        <f>IF(C148&lt;3,"",IF(C148&gt;=4,"",IF(Dati!L186="","",(Dati!L186)/C148*100)))</f>
        <v>#REF!</v>
      </c>
      <c r="L148" s="56" t="e">
        <f>IF(C148&lt;3,"",IF(C148&gt;=4,"",IF(Dati!M186="","",(Dati!M186)/C148*100)))</f>
        <v>#REF!</v>
      </c>
      <c r="M148" s="56" t="e">
        <f>IF(C148&lt;3,"",IF(C148&gt;=4,"",IF(Dati!N186="","",(Dati!N186)/C148*100)))</f>
        <v>#REF!</v>
      </c>
    </row>
    <row r="149" spans="1:13" x14ac:dyDescent="0.25">
      <c r="A149" s="48">
        <f>Dati!A187</f>
        <v>14</v>
      </c>
      <c r="B149" s="48" t="e">
        <f>Dati!B187</f>
        <v>#REF!</v>
      </c>
      <c r="C149" s="54" t="e">
        <f>IF(Dati!C187="","",LOG(Dati!C187))</f>
        <v>#REF!</v>
      </c>
      <c r="D149" s="55" t="e">
        <f>IF(Dati!J187&lt;3,"",IF(Dati!J187&gt;=4,"",Dati!J187))</f>
        <v>#REF!</v>
      </c>
      <c r="E149" s="55" t="e">
        <f>IF(Dati!K187&lt;3,"",IF(Dati!K187&gt;=4,"",Dati!K187))</f>
        <v>#REF!</v>
      </c>
      <c r="F149" s="55" t="e">
        <f>IF(Dati!L187&lt;3,"",IF(Dati!L187&gt;=4,"",Dati!L187))</f>
        <v>#REF!</v>
      </c>
      <c r="G149" s="55" t="e">
        <f>IF(Dati!M187&lt;3,"",IF(Dati!M187&gt;=4,"",Dati!M187))</f>
        <v>#REF!</v>
      </c>
      <c r="H149" s="55" t="e">
        <f>IF(Dati!N187&lt;3,"",IF(Dati!N187&gt;=4,"",Dati!N187))</f>
        <v>#REF!</v>
      </c>
      <c r="I149" s="56" t="e">
        <f>IF(C149&lt;3,"",IF(C149&gt;=4,"",IF(Dati!J187="","",(Dati!J187)/C149*100)))</f>
        <v>#REF!</v>
      </c>
      <c r="J149" s="56" t="e">
        <f>IF(C149&lt;3,"",IF(C149&gt;=4,"",IF(Dati!K187="","",(Dati!K187)/C149*100)))</f>
        <v>#REF!</v>
      </c>
      <c r="K149" s="56" t="e">
        <f>IF(C149&lt;3,"",IF(C149&gt;=4,"",IF(Dati!L187="","",(Dati!L187)/C149*100)))</f>
        <v>#REF!</v>
      </c>
      <c r="L149" s="56" t="e">
        <f>IF(C149&lt;3,"",IF(C149&gt;=4,"",IF(Dati!M187="","",(Dati!M187)/C149*100)))</f>
        <v>#REF!</v>
      </c>
      <c r="M149" s="56" t="e">
        <f>IF(C149&lt;3,"",IF(C149&gt;=4,"",IF(Dati!N187="","",(Dati!N187)/C149*100)))</f>
        <v>#REF!</v>
      </c>
    </row>
    <row r="150" spans="1:13" x14ac:dyDescent="0.25">
      <c r="A150" s="48">
        <f>Dati!A188</f>
        <v>15</v>
      </c>
      <c r="B150" s="48" t="e">
        <f>Dati!B188</f>
        <v>#REF!</v>
      </c>
      <c r="C150" s="54" t="e">
        <f>IF(Dati!C188="","",LOG(Dati!C188))</f>
        <v>#REF!</v>
      </c>
      <c r="D150" s="55" t="e">
        <f>IF(Dati!J188&lt;3,"",IF(Dati!J188&gt;=4,"",Dati!J188))</f>
        <v>#REF!</v>
      </c>
      <c r="E150" s="55" t="e">
        <f>IF(Dati!K188&lt;3,"",IF(Dati!K188&gt;=4,"",Dati!K188))</f>
        <v>#REF!</v>
      </c>
      <c r="F150" s="55" t="e">
        <f>IF(Dati!L188&lt;3,"",IF(Dati!L188&gt;=4,"",Dati!L188))</f>
        <v>#REF!</v>
      </c>
      <c r="G150" s="55" t="e">
        <f>IF(Dati!M188&lt;3,"",IF(Dati!M188&gt;=4,"",Dati!M188))</f>
        <v>#REF!</v>
      </c>
      <c r="H150" s="55" t="e">
        <f>IF(Dati!N188&lt;3,"",IF(Dati!N188&gt;=4,"",Dati!N188))</f>
        <v>#REF!</v>
      </c>
      <c r="I150" s="56" t="e">
        <f>IF(C150&lt;3,"",IF(C150&gt;=4,"",IF(Dati!J188="","",(Dati!J188)/C150*100)))</f>
        <v>#REF!</v>
      </c>
      <c r="J150" s="56" t="e">
        <f>IF(C150&lt;3,"",IF(C150&gt;=4,"",IF(Dati!K188="","",(Dati!K188)/C150*100)))</f>
        <v>#REF!</v>
      </c>
      <c r="K150" s="56" t="e">
        <f>IF(C150&lt;3,"",IF(C150&gt;=4,"",IF(Dati!L188="","",(Dati!L188)/C150*100)))</f>
        <v>#REF!</v>
      </c>
      <c r="L150" s="56" t="e">
        <f>IF(C150&lt;3,"",IF(C150&gt;=4,"",IF(Dati!M188="","",(Dati!M188)/C150*100)))</f>
        <v>#REF!</v>
      </c>
      <c r="M150" s="56" t="e">
        <f>IF(C150&lt;3,"",IF(C150&gt;=4,"",IF(Dati!N188="","",(Dati!N188)/C150*100)))</f>
        <v>#REF!</v>
      </c>
    </row>
    <row r="151" spans="1:13" x14ac:dyDescent="0.25">
      <c r="A151" s="48">
        <f>Dati!A189</f>
        <v>16</v>
      </c>
      <c r="B151" s="48" t="e">
        <f>Dati!B189</f>
        <v>#REF!</v>
      </c>
      <c r="C151" s="54" t="e">
        <f>IF(Dati!C189="","",LOG(Dati!C189))</f>
        <v>#REF!</v>
      </c>
      <c r="D151" s="55" t="e">
        <f>IF(Dati!J189&lt;3,"",IF(Dati!J189&gt;=4,"",Dati!J189))</f>
        <v>#REF!</v>
      </c>
      <c r="E151" s="55" t="e">
        <f>IF(Dati!K189&lt;3,"",IF(Dati!K189&gt;=4,"",Dati!K189))</f>
        <v>#REF!</v>
      </c>
      <c r="F151" s="55" t="e">
        <f>IF(Dati!L189&lt;3,"",IF(Dati!L189&gt;=4,"",Dati!L189))</f>
        <v>#REF!</v>
      </c>
      <c r="G151" s="55" t="e">
        <f>IF(Dati!M189&lt;3,"",IF(Dati!M189&gt;=4,"",Dati!M189))</f>
        <v>#REF!</v>
      </c>
      <c r="H151" s="55" t="e">
        <f>IF(Dati!N189&lt;3,"",IF(Dati!N189&gt;=4,"",Dati!N189))</f>
        <v>#REF!</v>
      </c>
      <c r="I151" s="56" t="e">
        <f>IF(C151&lt;3,"",IF(C151&gt;=4,"",IF(Dati!J189="","",(Dati!J189)/C151*100)))</f>
        <v>#REF!</v>
      </c>
      <c r="J151" s="56" t="e">
        <f>IF(C151&lt;3,"",IF(C151&gt;=4,"",IF(Dati!K189="","",(Dati!K189)/C151*100)))</f>
        <v>#REF!</v>
      </c>
      <c r="K151" s="56" t="e">
        <f>IF(C151&lt;3,"",IF(C151&gt;=4,"",IF(Dati!L189="","",(Dati!L189)/C151*100)))</f>
        <v>#REF!</v>
      </c>
      <c r="L151" s="56" t="e">
        <f>IF(C151&lt;3,"",IF(C151&gt;=4,"",IF(Dati!M189="","",(Dati!M189)/C151*100)))</f>
        <v>#REF!</v>
      </c>
      <c r="M151" s="56" t="e">
        <f>IF(C151&lt;3,"",IF(C151&gt;=4,"",IF(Dati!N189="","",(Dati!N189)/C151*100)))</f>
        <v>#REF!</v>
      </c>
    </row>
    <row r="152" spans="1:13" x14ac:dyDescent="0.25">
      <c r="A152" s="48">
        <f>Dati!A190</f>
        <v>17</v>
      </c>
      <c r="B152" s="48" t="e">
        <f>Dati!B190</f>
        <v>#REF!</v>
      </c>
      <c r="C152" s="54" t="e">
        <f>IF(Dati!C190="","",LOG(Dati!C190))</f>
        <v>#REF!</v>
      </c>
      <c r="D152" s="55" t="e">
        <f>IF(Dati!J190&lt;3,"",IF(Dati!J190&gt;=4,"",Dati!J190))</f>
        <v>#REF!</v>
      </c>
      <c r="E152" s="55" t="e">
        <f>IF(Dati!K190&lt;3,"",IF(Dati!K190&gt;=4,"",Dati!K190))</f>
        <v>#REF!</v>
      </c>
      <c r="F152" s="55" t="e">
        <f>IF(Dati!L190&lt;3,"",IF(Dati!L190&gt;=4,"",Dati!L190))</f>
        <v>#REF!</v>
      </c>
      <c r="G152" s="55" t="e">
        <f>IF(Dati!M190&lt;3,"",IF(Dati!M190&gt;=4,"",Dati!M190))</f>
        <v>#REF!</v>
      </c>
      <c r="H152" s="55" t="e">
        <f>IF(Dati!N190&lt;3,"",IF(Dati!N190&gt;=4,"",Dati!N190))</f>
        <v>#REF!</v>
      </c>
      <c r="I152" s="56" t="e">
        <f>IF(C152&lt;3,"",IF(C152&gt;=4,"",IF(Dati!J190="","",(Dati!J190)/C152*100)))</f>
        <v>#REF!</v>
      </c>
      <c r="J152" s="56" t="e">
        <f>IF(C152&lt;3,"",IF(C152&gt;=4,"",IF(Dati!K190="","",(Dati!K190)/C152*100)))</f>
        <v>#REF!</v>
      </c>
      <c r="K152" s="56" t="e">
        <f>IF(C152&lt;3,"",IF(C152&gt;=4,"",IF(Dati!L190="","",(Dati!L190)/C152*100)))</f>
        <v>#REF!</v>
      </c>
      <c r="L152" s="56" t="e">
        <f>IF(C152&lt;3,"",IF(C152&gt;=4,"",IF(Dati!M190="","",(Dati!M190)/C152*100)))</f>
        <v>#REF!</v>
      </c>
      <c r="M152" s="56" t="e">
        <f>IF(C152&lt;3,"",IF(C152&gt;=4,"",IF(Dati!N190="","",(Dati!N190)/C152*100)))</f>
        <v>#REF!</v>
      </c>
    </row>
    <row r="153" spans="1:13" ht="13.8" thickBot="1" x14ac:dyDescent="0.3">
      <c r="A153" s="48"/>
      <c r="B153" s="48"/>
      <c r="C153" s="67"/>
      <c r="D153" s="66"/>
      <c r="E153" s="66"/>
      <c r="F153" s="66"/>
      <c r="G153" s="66"/>
      <c r="H153" s="66"/>
      <c r="I153" s="52"/>
      <c r="J153" s="52"/>
      <c r="K153" s="52"/>
      <c r="L153" s="52"/>
      <c r="M153" s="52"/>
    </row>
    <row r="154" spans="1:13" ht="13.8" thickTop="1" x14ac:dyDescent="0.25">
      <c r="A154" s="68"/>
      <c r="B154" s="68"/>
      <c r="C154" s="69" t="s">
        <v>14</v>
      </c>
      <c r="D154" s="69"/>
      <c r="E154" s="70" t="e">
        <f>IF(COUNT(D136:H152)&lt;2,"",AVERAGE(D136:H152))</f>
        <v>#VALUE!</v>
      </c>
      <c r="F154" s="69"/>
      <c r="G154" s="69"/>
      <c r="H154" s="69"/>
      <c r="I154" s="71"/>
      <c r="J154" s="71" t="s">
        <v>7</v>
      </c>
      <c r="K154" s="71"/>
      <c r="L154" s="71"/>
      <c r="M154" s="71"/>
    </row>
    <row r="155" spans="1:13" x14ac:dyDescent="0.25">
      <c r="C155" s="73" t="s">
        <v>6</v>
      </c>
      <c r="E155" s="55" t="e">
        <f>IF(COUNT(D136:H152)&lt;2,"",STDEV(D136:H152))</f>
        <v>#VALUE!</v>
      </c>
      <c r="J155" s="73" t="s">
        <v>14</v>
      </c>
      <c r="K155" s="73"/>
      <c r="L155" s="55" t="e">
        <f>IF(COUNT(I136:M152)=0,"",AVERAGE(I136:M152))</f>
        <v>#VALUE!</v>
      </c>
    </row>
    <row r="156" spans="1:13" x14ac:dyDescent="0.25">
      <c r="C156" s="73" t="s">
        <v>23</v>
      </c>
      <c r="E156" s="55" t="e">
        <f>IF(COUNT(D136:H152)=0,"Immettere dati",IF(COUNT(D136:H152)&lt;2,"Immettere più dati",E155*2^0.5*(TINV(0.05,COUNT(D136:H152)-1))))</f>
        <v>#VALUE!</v>
      </c>
      <c r="F156" s="54" t="str">
        <f>IF(COUNT(D136:H152)=0,"",IF(COUNT(D136:H152)&lt;6,"Attenzione, dati insufficienti!",""))</f>
        <v>Attenzione, dati insufficienti!</v>
      </c>
      <c r="J156" s="73" t="s">
        <v>52</v>
      </c>
      <c r="K156" s="73"/>
      <c r="L156" s="55" t="e">
        <f>IF(COUNT(I136:M152)&lt;2,"",STDEV(I136:M152)*2)</f>
        <v>#VALUE!</v>
      </c>
    </row>
    <row r="157" spans="1:13" x14ac:dyDescent="0.25">
      <c r="C157" s="39" t="s">
        <v>9</v>
      </c>
      <c r="E157" s="55" t="e">
        <f>IF(COUNT(D136:H152)&lt;2,"",E156/(2^0.5))</f>
        <v>#VALUE!</v>
      </c>
      <c r="F157" s="74" t="str">
        <f>IF(COUNT(D136:H152)=0,"",IF(COUNT(D136:H152)&lt;6,"Attenzione, dati insufficienti!",""))</f>
        <v>Attenzione, dati insufficienti!</v>
      </c>
      <c r="L157" s="39" t="e">
        <f>IF(COUNT(I136:M152)&lt;2,"",DEVSQ(I136:M152))</f>
        <v>#VALUE!</v>
      </c>
    </row>
    <row r="158" spans="1:13" ht="13.8" thickBot="1" x14ac:dyDescent="0.3">
      <c r="C158" s="39" t="s">
        <v>10</v>
      </c>
      <c r="E158" s="55" t="e">
        <f>IF(COUNT(D136:H152)&lt;2,"",E156/2)</f>
        <v>#VALUE!</v>
      </c>
      <c r="F158" s="74" t="str">
        <f>IF(COUNT(D136:H152)=0,"",IF(COUNT(D136:H152)&lt;6,"Attenzione, dati insufficienti!",""))</f>
        <v>Attenzione, dati insufficienti!</v>
      </c>
      <c r="L158" s="39" t="e">
        <f>IF(COUNT(I136:M152)&lt;2,"",VAR(I136:M152))</f>
        <v>#VALUE!</v>
      </c>
    </row>
    <row r="159" spans="1:13" ht="13.8" thickTop="1" x14ac:dyDescent="0.25">
      <c r="A159" s="71"/>
      <c r="B159" s="71"/>
      <c r="C159" s="71"/>
      <c r="D159" s="71"/>
      <c r="E159" s="70"/>
      <c r="F159" s="71"/>
      <c r="G159" s="71"/>
      <c r="H159" s="71"/>
      <c r="I159" s="71"/>
      <c r="J159" s="71"/>
      <c r="K159" s="71"/>
      <c r="L159" s="71"/>
      <c r="M159" s="71"/>
    </row>
    <row r="160" spans="1:13" x14ac:dyDescent="0.25">
      <c r="A160" s="39" t="s">
        <v>20</v>
      </c>
      <c r="D160" s="45"/>
      <c r="E160" s="44"/>
      <c r="F160" s="44"/>
      <c r="G160" s="52"/>
      <c r="H160" s="52"/>
    </row>
    <row r="161" spans="1:13" ht="36" x14ac:dyDescent="0.25">
      <c r="A161" s="48" t="str">
        <f>Dati!A205</f>
        <v>N.</v>
      </c>
      <c r="B161" s="48" t="str">
        <f>Dati!B205</f>
        <v>Anno</v>
      </c>
      <c r="C161" s="48" t="str">
        <f>Dati!C205</f>
        <v>Valore assegnato</v>
      </c>
      <c r="D161" s="48">
        <f>Dati!J205</f>
        <v>1</v>
      </c>
      <c r="E161" s="48">
        <f>Dati!K205</f>
        <v>2</v>
      </c>
      <c r="F161" s="48">
        <f>Dati!L205</f>
        <v>3</v>
      </c>
      <c r="G161" s="48">
        <f>Dati!M205</f>
        <v>4</v>
      </c>
      <c r="H161" s="48">
        <f>Dati!N205</f>
        <v>5</v>
      </c>
      <c r="I161" s="1016" t="s">
        <v>13</v>
      </c>
      <c r="J161" s="1016"/>
      <c r="K161" s="1016"/>
      <c r="L161" s="1016"/>
      <c r="M161" s="1016"/>
    </row>
    <row r="162" spans="1:13" x14ac:dyDescent="0.25">
      <c r="A162" s="48">
        <f>Dati!A206</f>
        <v>1</v>
      </c>
      <c r="B162" s="48" t="e">
        <f>Dati!B206</f>
        <v>#REF!</v>
      </c>
      <c r="C162" s="54" t="e">
        <f>IF(Dati!C206="","",LOG(Dati!C206))</f>
        <v>#REF!</v>
      </c>
      <c r="D162" s="55" t="e">
        <f>IF(Dati!J206&lt;3,"",IF(Dati!J206&gt;=4,"",Dati!J206))</f>
        <v>#REF!</v>
      </c>
      <c r="E162" s="55" t="e">
        <f>IF(Dati!K206&lt;3,"",IF(Dati!K206&gt;=4,"",Dati!K206))</f>
        <v>#REF!</v>
      </c>
      <c r="F162" s="55" t="e">
        <f>IF(Dati!L206&lt;3,"",IF(Dati!L206&gt;=4,"",Dati!L206))</f>
        <v>#REF!</v>
      </c>
      <c r="G162" s="55" t="e">
        <f>IF(Dati!M206&lt;3,"",IF(Dati!M206&gt;=4,"",Dati!M206))</f>
        <v>#REF!</v>
      </c>
      <c r="H162" s="55" t="e">
        <f>IF(Dati!N206&lt;3,"",IF(Dati!N206&gt;=4,"",Dati!N206))</f>
        <v>#REF!</v>
      </c>
      <c r="I162" s="56" t="e">
        <f>IF(C162&lt;3,"",IF(C162&gt;=4,"",IF(Dati!J206="","",(Dati!J206)/C162*100)))</f>
        <v>#REF!</v>
      </c>
      <c r="J162" s="56" t="e">
        <f>IF(C162&lt;3,"",IF(C162&gt;=4,"",IF(Dati!K206="","",(Dati!K206)/C162*100)))</f>
        <v>#REF!</v>
      </c>
      <c r="K162" s="56" t="e">
        <f>IF(C162&lt;3,"",IF(C162&gt;=4,"",IF(Dati!L206="","",(Dati!L206)/C162*100)))</f>
        <v>#REF!</v>
      </c>
      <c r="L162" s="56" t="e">
        <f>IF(C162&lt;3,"",IF(C162&gt;=4,"",IF(Dati!M206="","",(Dati!M206)/C162*100)))</f>
        <v>#REF!</v>
      </c>
      <c r="M162" s="56" t="e">
        <f>IF(C162&lt;3,"",IF(C162&gt;=4,"",IF(Dati!N206="","",(Dati!N206)/C162*100)))</f>
        <v>#REF!</v>
      </c>
    </row>
    <row r="163" spans="1:13" x14ac:dyDescent="0.25">
      <c r="A163" s="48">
        <f>Dati!A207</f>
        <v>2</v>
      </c>
      <c r="B163" s="48" t="e">
        <f>Dati!B207</f>
        <v>#REF!</v>
      </c>
      <c r="C163" s="54" t="e">
        <f>IF(Dati!C207="","",LOG(Dati!C207))</f>
        <v>#REF!</v>
      </c>
      <c r="D163" s="55" t="e">
        <f>IF(Dati!J207&lt;3,"",IF(Dati!J207&gt;=4,"",Dati!J207))</f>
        <v>#REF!</v>
      </c>
      <c r="E163" s="55" t="e">
        <f>IF(Dati!K207&lt;3,"",IF(Dati!K207&gt;=4,"",Dati!K207))</f>
        <v>#REF!</v>
      </c>
      <c r="F163" s="55" t="e">
        <f>IF(Dati!L207&lt;3,"",IF(Dati!L207&gt;=4,"",Dati!L207))</f>
        <v>#REF!</v>
      </c>
      <c r="G163" s="55" t="e">
        <f>IF(Dati!M207&lt;3,"",IF(Dati!M207&gt;=4,"",Dati!M207))</f>
        <v>#REF!</v>
      </c>
      <c r="H163" s="55" t="e">
        <f>IF(Dati!N207&lt;3,"",IF(Dati!N207&gt;=4,"",Dati!N207))</f>
        <v>#REF!</v>
      </c>
      <c r="I163" s="56" t="e">
        <f>IF(C163&lt;3,"",IF(C163&gt;=4,"",IF(Dati!J207="","",(Dati!J207)/C163*100)))</f>
        <v>#REF!</v>
      </c>
      <c r="J163" s="56" t="e">
        <f>IF(C163&lt;3,"",IF(C163&gt;=4,"",IF(Dati!K207="","",(Dati!K207)/C163*100)))</f>
        <v>#REF!</v>
      </c>
      <c r="K163" s="56" t="e">
        <f>IF(C163&lt;3,"",IF(C163&gt;=4,"",IF(Dati!L207="","",(Dati!L207)/C163*100)))</f>
        <v>#REF!</v>
      </c>
      <c r="L163" s="56" t="e">
        <f>IF(C163&lt;3,"",IF(C163&gt;=4,"",IF(Dati!M207="","",(Dati!M207)/C163*100)))</f>
        <v>#REF!</v>
      </c>
      <c r="M163" s="56" t="e">
        <f>IF(C163&lt;3,"",IF(C163&gt;=4,"",IF(Dati!N207="","",(Dati!N207)/C163*100)))</f>
        <v>#REF!</v>
      </c>
    </row>
    <row r="164" spans="1:13" x14ac:dyDescent="0.25">
      <c r="A164" s="48">
        <f>Dati!A208</f>
        <v>3</v>
      </c>
      <c r="B164" s="48" t="e">
        <f>Dati!B208</f>
        <v>#REF!</v>
      </c>
      <c r="C164" s="54" t="e">
        <f>IF(Dati!C208="","",LOG(Dati!C208))</f>
        <v>#REF!</v>
      </c>
      <c r="D164" s="55" t="e">
        <f>IF(Dati!J208&lt;3,"",IF(Dati!J208&gt;=4,"",Dati!J208))</f>
        <v>#REF!</v>
      </c>
      <c r="E164" s="55" t="e">
        <f>IF(Dati!K208&lt;3,"",IF(Dati!K208&gt;=4,"",Dati!K208))</f>
        <v>#REF!</v>
      </c>
      <c r="F164" s="55" t="e">
        <f>IF(Dati!L208&lt;3,"",IF(Dati!L208&gt;=4,"",Dati!L208))</f>
        <v>#REF!</v>
      </c>
      <c r="G164" s="55" t="e">
        <f>IF(Dati!M208&lt;3,"",IF(Dati!M208&gt;=4,"",Dati!M208))</f>
        <v>#REF!</v>
      </c>
      <c r="H164" s="55" t="e">
        <f>IF(Dati!N208&lt;3,"",IF(Dati!N208&gt;=4,"",Dati!N208))</f>
        <v>#REF!</v>
      </c>
      <c r="I164" s="56" t="e">
        <f>IF(C164&lt;3,"",IF(C164&gt;=4,"",IF(Dati!J208="","",(Dati!J208)/C164*100)))</f>
        <v>#REF!</v>
      </c>
      <c r="J164" s="56" t="e">
        <f>IF(C164&lt;3,"",IF(C164&gt;=4,"",IF(Dati!K208="","",(Dati!K208)/C164*100)))</f>
        <v>#REF!</v>
      </c>
      <c r="K164" s="56" t="e">
        <f>IF(C164&lt;3,"",IF(C164&gt;=4,"",IF(Dati!L208="","",(Dati!L208)/C164*100)))</f>
        <v>#REF!</v>
      </c>
      <c r="L164" s="56" t="e">
        <f>IF(C164&lt;3,"",IF(C164&gt;=4,"",IF(Dati!M208="","",(Dati!M208)/C164*100)))</f>
        <v>#REF!</v>
      </c>
      <c r="M164" s="56" t="e">
        <f>IF(C164&lt;3,"",IF(C164&gt;=4,"",IF(Dati!N208="","",(Dati!N208)/C164*100)))</f>
        <v>#REF!</v>
      </c>
    </row>
    <row r="165" spans="1:13" x14ac:dyDescent="0.25">
      <c r="A165" s="48">
        <f>Dati!A209</f>
        <v>4</v>
      </c>
      <c r="B165" s="48" t="e">
        <f>Dati!B209</f>
        <v>#REF!</v>
      </c>
      <c r="C165" s="54" t="e">
        <f>IF(Dati!C209="","",LOG(Dati!C209))</f>
        <v>#REF!</v>
      </c>
      <c r="D165" s="55" t="e">
        <f>IF(Dati!J209&lt;3,"",IF(Dati!J209&gt;=4,"",Dati!J209))</f>
        <v>#REF!</v>
      </c>
      <c r="E165" s="55" t="e">
        <f>IF(Dati!K209&lt;3,"",IF(Dati!K209&gt;=4,"",Dati!K209))</f>
        <v>#REF!</v>
      </c>
      <c r="F165" s="55" t="e">
        <f>IF(Dati!L209&lt;3,"",IF(Dati!L209&gt;=4,"",Dati!L209))</f>
        <v>#REF!</v>
      </c>
      <c r="G165" s="55" t="e">
        <f>IF(Dati!M209&lt;3,"",IF(Dati!M209&gt;=4,"",Dati!M209))</f>
        <v>#REF!</v>
      </c>
      <c r="H165" s="55" t="e">
        <f>IF(Dati!N209&lt;3,"",IF(Dati!N209&gt;=4,"",Dati!N209))</f>
        <v>#REF!</v>
      </c>
      <c r="I165" s="56" t="e">
        <f>IF(C165&lt;3,"",IF(C165&gt;=4,"",IF(Dati!J209="","",(Dati!J209)/C165*100)))</f>
        <v>#REF!</v>
      </c>
      <c r="J165" s="56" t="e">
        <f>IF(C165&lt;3,"",IF(C165&gt;=4,"",IF(Dati!K209="","",(Dati!K209)/C165*100)))</f>
        <v>#REF!</v>
      </c>
      <c r="K165" s="56" t="e">
        <f>IF(C165&lt;3,"",IF(C165&gt;=4,"",IF(Dati!L209="","",(Dati!L209)/C165*100)))</f>
        <v>#REF!</v>
      </c>
      <c r="L165" s="56" t="e">
        <f>IF(C165&lt;3,"",IF(C165&gt;=4,"",IF(Dati!M209="","",(Dati!M209)/C165*100)))</f>
        <v>#REF!</v>
      </c>
      <c r="M165" s="56" t="e">
        <f>IF(C165&lt;3,"",IF(C165&gt;=4,"",IF(Dati!N209="","",(Dati!N209)/C165*100)))</f>
        <v>#REF!</v>
      </c>
    </row>
    <row r="166" spans="1:13" x14ac:dyDescent="0.25">
      <c r="A166" s="48">
        <f>Dati!A210</f>
        <v>5</v>
      </c>
      <c r="B166" s="48" t="e">
        <f>Dati!B210</f>
        <v>#REF!</v>
      </c>
      <c r="C166" s="54" t="e">
        <f>IF(Dati!C210="","",LOG(Dati!C210))</f>
        <v>#REF!</v>
      </c>
      <c r="D166" s="55" t="e">
        <f>IF(Dati!J210&lt;3,"",IF(Dati!J210&gt;=4,"",Dati!J210))</f>
        <v>#REF!</v>
      </c>
      <c r="E166" s="55" t="e">
        <f>IF(Dati!K210&lt;3,"",IF(Dati!K210&gt;=4,"",Dati!K210))</f>
        <v>#REF!</v>
      </c>
      <c r="F166" s="55" t="e">
        <f>IF(Dati!L210&lt;3,"",IF(Dati!L210&gt;=4,"",Dati!L210))</f>
        <v>#REF!</v>
      </c>
      <c r="G166" s="55" t="e">
        <f>IF(Dati!M210&lt;3,"",IF(Dati!M210&gt;=4,"",Dati!M210))</f>
        <v>#REF!</v>
      </c>
      <c r="H166" s="55" t="e">
        <f>IF(Dati!N210&lt;3,"",IF(Dati!N210&gt;=4,"",Dati!N210))</f>
        <v>#REF!</v>
      </c>
      <c r="I166" s="56" t="e">
        <f>IF(C166&lt;3,"",IF(C166&gt;=4,"",IF(Dati!J210="","",(Dati!J210)/C166*100)))</f>
        <v>#REF!</v>
      </c>
      <c r="J166" s="56" t="e">
        <f>IF(C166&lt;3,"",IF(C166&gt;=4,"",IF(Dati!K210="","",(Dati!K210)/C166*100)))</f>
        <v>#REF!</v>
      </c>
      <c r="K166" s="56" t="e">
        <f>IF(C166&lt;3,"",IF(C166&gt;=4,"",IF(Dati!L210="","",(Dati!L210)/C166*100)))</f>
        <v>#REF!</v>
      </c>
      <c r="L166" s="56" t="e">
        <f>IF(C166&lt;3,"",IF(C166&gt;=4,"",IF(Dati!M210="","",(Dati!M210)/C166*100)))</f>
        <v>#REF!</v>
      </c>
      <c r="M166" s="56" t="e">
        <f>IF(C166&lt;3,"",IF(C166&gt;=4,"",IF(Dati!N210="","",(Dati!N210)/C166*100)))</f>
        <v>#REF!</v>
      </c>
    </row>
    <row r="167" spans="1:13" x14ac:dyDescent="0.25">
      <c r="A167" s="48">
        <f>Dati!A211</f>
        <v>6</v>
      </c>
      <c r="B167" s="48" t="e">
        <f>Dati!B211</f>
        <v>#REF!</v>
      </c>
      <c r="C167" s="54" t="e">
        <f>IF(Dati!C211="","",LOG(Dati!C211))</f>
        <v>#REF!</v>
      </c>
      <c r="D167" s="55" t="e">
        <f>IF(Dati!J211&lt;3,"",IF(Dati!J211&gt;=4,"",Dati!J211))</f>
        <v>#REF!</v>
      </c>
      <c r="E167" s="55" t="e">
        <f>IF(Dati!K211&lt;3,"",IF(Dati!K211&gt;=4,"",Dati!K211))</f>
        <v>#REF!</v>
      </c>
      <c r="F167" s="55" t="e">
        <f>IF(Dati!L211&lt;3,"",IF(Dati!L211&gt;=4,"",Dati!L211))</f>
        <v>#REF!</v>
      </c>
      <c r="G167" s="55" t="e">
        <f>IF(Dati!M211&lt;3,"",IF(Dati!M211&gt;=4,"",Dati!M211))</f>
        <v>#REF!</v>
      </c>
      <c r="H167" s="55" t="e">
        <f>IF(Dati!N211&lt;3,"",IF(Dati!N211&gt;=4,"",Dati!N211))</f>
        <v>#REF!</v>
      </c>
      <c r="I167" s="56" t="e">
        <f>IF(C167&lt;3,"",IF(C167&gt;=4,"",IF(Dati!J211="","",(Dati!J211)/C167*100)))</f>
        <v>#REF!</v>
      </c>
      <c r="J167" s="56" t="e">
        <f>IF(C167&lt;3,"",IF(C167&gt;=4,"",IF(Dati!K211="","",(Dati!K211)/C167*100)))</f>
        <v>#REF!</v>
      </c>
      <c r="K167" s="56" t="e">
        <f>IF(C167&lt;3,"",IF(C167&gt;=4,"",IF(Dati!L211="","",(Dati!L211)/C167*100)))</f>
        <v>#REF!</v>
      </c>
      <c r="L167" s="56" t="e">
        <f>IF(C167&lt;3,"",IF(C167&gt;=4,"",IF(Dati!M211="","",(Dati!M211)/C167*100)))</f>
        <v>#REF!</v>
      </c>
      <c r="M167" s="56" t="e">
        <f>IF(C167&lt;3,"",IF(C167&gt;=4,"",IF(Dati!N211="","",(Dati!N211)/C167*100)))</f>
        <v>#REF!</v>
      </c>
    </row>
    <row r="168" spans="1:13" x14ac:dyDescent="0.25">
      <c r="A168" s="48">
        <f>Dati!A212</f>
        <v>7</v>
      </c>
      <c r="B168" s="48" t="e">
        <f>Dati!B212</f>
        <v>#REF!</v>
      </c>
      <c r="C168" s="54" t="e">
        <f>IF(Dati!C212="","",LOG(Dati!C212))</f>
        <v>#REF!</v>
      </c>
      <c r="D168" s="55" t="e">
        <f>IF(Dati!J212&lt;3,"",IF(Dati!J212&gt;=4,"",Dati!J212))</f>
        <v>#REF!</v>
      </c>
      <c r="E168" s="55" t="e">
        <f>IF(Dati!K212&lt;3,"",IF(Dati!K212&gt;=4,"",Dati!K212))</f>
        <v>#REF!</v>
      </c>
      <c r="F168" s="55" t="e">
        <f>IF(Dati!L212&lt;3,"",IF(Dati!L212&gt;=4,"",Dati!L212))</f>
        <v>#REF!</v>
      </c>
      <c r="G168" s="55" t="e">
        <f>IF(Dati!M212&lt;3,"",IF(Dati!M212&gt;=4,"",Dati!M212))</f>
        <v>#REF!</v>
      </c>
      <c r="H168" s="55" t="e">
        <f>IF(Dati!N212&lt;3,"",IF(Dati!N212&gt;=4,"",Dati!N212))</f>
        <v>#REF!</v>
      </c>
      <c r="I168" s="56" t="e">
        <f>IF(C168&lt;3,"",IF(C168&gt;=4,"",IF(Dati!J212="","",(Dati!J212)/C168*100)))</f>
        <v>#REF!</v>
      </c>
      <c r="J168" s="56" t="e">
        <f>IF(C168&lt;3,"",IF(C168&gt;=4,"",IF(Dati!K212="","",(Dati!K212)/C168*100)))</f>
        <v>#REF!</v>
      </c>
      <c r="K168" s="56" t="e">
        <f>IF(C168&lt;3,"",IF(C168&gt;=4,"",IF(Dati!L212="","",(Dati!L212)/C168*100)))</f>
        <v>#REF!</v>
      </c>
      <c r="L168" s="56" t="e">
        <f>IF(C168&lt;3,"",IF(C168&gt;=4,"",IF(Dati!M212="","",(Dati!M212)/C168*100)))</f>
        <v>#REF!</v>
      </c>
      <c r="M168" s="56" t="e">
        <f>IF(C168&lt;3,"",IF(C168&gt;=4,"",IF(Dati!N212="","",(Dati!N212)/C168*100)))</f>
        <v>#REF!</v>
      </c>
    </row>
    <row r="169" spans="1:13" x14ac:dyDescent="0.25">
      <c r="A169" s="48">
        <f>Dati!A213</f>
        <v>8</v>
      </c>
      <c r="B169" s="48" t="e">
        <f>Dati!B213</f>
        <v>#REF!</v>
      </c>
      <c r="C169" s="54" t="e">
        <f>IF(Dati!C213="","",LOG(Dati!C213))</f>
        <v>#REF!</v>
      </c>
      <c r="D169" s="55" t="e">
        <f>IF(Dati!J213&lt;3,"",IF(Dati!J213&gt;=4,"",Dati!J213))</f>
        <v>#REF!</v>
      </c>
      <c r="E169" s="55" t="e">
        <f>IF(Dati!K213&lt;3,"",IF(Dati!K213&gt;=4,"",Dati!K213))</f>
        <v>#REF!</v>
      </c>
      <c r="F169" s="55" t="e">
        <f>IF(Dati!L213&lt;3,"",IF(Dati!L213&gt;=4,"",Dati!L213))</f>
        <v>#REF!</v>
      </c>
      <c r="G169" s="55" t="e">
        <f>IF(Dati!M213&lt;3,"",IF(Dati!M213&gt;=4,"",Dati!M213))</f>
        <v>#REF!</v>
      </c>
      <c r="H169" s="55" t="e">
        <f>IF(Dati!N213&lt;3,"",IF(Dati!N213&gt;=4,"",Dati!N213))</f>
        <v>#REF!</v>
      </c>
      <c r="I169" s="56" t="e">
        <f>IF(C169&lt;3,"",IF(C169&gt;=4,"",IF(Dati!J213="","",(Dati!J213)/C169*100)))</f>
        <v>#REF!</v>
      </c>
      <c r="J169" s="56" t="e">
        <f>IF(C169&lt;3,"",IF(C169&gt;=4,"",IF(Dati!K213="","",(Dati!K213)/C169*100)))</f>
        <v>#REF!</v>
      </c>
      <c r="K169" s="56" t="e">
        <f>IF(C169&lt;3,"",IF(C169&gt;=4,"",IF(Dati!L213="","",(Dati!L213)/C169*100)))</f>
        <v>#REF!</v>
      </c>
      <c r="L169" s="56" t="e">
        <f>IF(C169&lt;3,"",IF(C169&gt;=4,"",IF(Dati!M213="","",(Dati!M213)/C169*100)))</f>
        <v>#REF!</v>
      </c>
      <c r="M169" s="56" t="e">
        <f>IF(C169&lt;3,"",IF(C169&gt;=4,"",IF(Dati!N213="","",(Dati!N213)/C169*100)))</f>
        <v>#REF!</v>
      </c>
    </row>
    <row r="170" spans="1:13" x14ac:dyDescent="0.25">
      <c r="A170" s="48">
        <f>Dati!A214</f>
        <v>9</v>
      </c>
      <c r="B170" s="48" t="e">
        <f>Dati!B214</f>
        <v>#REF!</v>
      </c>
      <c r="C170" s="54" t="e">
        <f>IF(Dati!C214="","",LOG(Dati!C214))</f>
        <v>#REF!</v>
      </c>
      <c r="D170" s="55" t="e">
        <f>IF(Dati!J214&lt;3,"",IF(Dati!J214&gt;=4,"",Dati!J214))</f>
        <v>#REF!</v>
      </c>
      <c r="E170" s="55" t="e">
        <f>IF(Dati!K214&lt;3,"",IF(Dati!K214&gt;=4,"",Dati!K214))</f>
        <v>#REF!</v>
      </c>
      <c r="F170" s="55" t="e">
        <f>IF(Dati!L214&lt;3,"",IF(Dati!L214&gt;=4,"",Dati!L214))</f>
        <v>#REF!</v>
      </c>
      <c r="G170" s="55" t="e">
        <f>IF(Dati!M214&lt;3,"",IF(Dati!M214&gt;=4,"",Dati!M214))</f>
        <v>#REF!</v>
      </c>
      <c r="H170" s="55" t="e">
        <f>IF(Dati!N214&lt;3,"",IF(Dati!N214&gt;=4,"",Dati!N214))</f>
        <v>#REF!</v>
      </c>
      <c r="I170" s="56" t="e">
        <f>IF(C170&lt;3,"",IF(C170&gt;=4,"",IF(Dati!J214="","",(Dati!J214)/C170*100)))</f>
        <v>#REF!</v>
      </c>
      <c r="J170" s="56" t="e">
        <f>IF(C170&lt;3,"",IF(C170&gt;=4,"",IF(Dati!K214="","",(Dati!K214)/C170*100)))</f>
        <v>#REF!</v>
      </c>
      <c r="K170" s="56" t="e">
        <f>IF(C170&lt;3,"",IF(C170&gt;=4,"",IF(Dati!L214="","",(Dati!L214)/C170*100)))</f>
        <v>#REF!</v>
      </c>
      <c r="L170" s="56" t="e">
        <f>IF(C170&lt;3,"",IF(C170&gt;=4,"",IF(Dati!M214="","",(Dati!M214)/C170*100)))</f>
        <v>#REF!</v>
      </c>
      <c r="M170" s="56" t="e">
        <f>IF(C170&lt;3,"",IF(C170&gt;=4,"",IF(Dati!N214="","",(Dati!N214)/C170*100)))</f>
        <v>#REF!</v>
      </c>
    </row>
    <row r="171" spans="1:13" x14ac:dyDescent="0.25">
      <c r="A171" s="48">
        <f>Dati!A215</f>
        <v>10</v>
      </c>
      <c r="B171" s="48" t="e">
        <f>Dati!B215</f>
        <v>#REF!</v>
      </c>
      <c r="C171" s="54" t="e">
        <f>IF(Dati!C215="","",LOG(Dati!C215))</f>
        <v>#REF!</v>
      </c>
      <c r="D171" s="55" t="e">
        <f>IF(Dati!J215&lt;3,"",IF(Dati!J215&gt;=4,"",Dati!J215))</f>
        <v>#REF!</v>
      </c>
      <c r="E171" s="55" t="e">
        <f>IF(Dati!K215&lt;3,"",IF(Dati!K215&gt;=4,"",Dati!K215))</f>
        <v>#REF!</v>
      </c>
      <c r="F171" s="55" t="e">
        <f>IF(Dati!L215&lt;3,"",IF(Dati!L215&gt;=4,"",Dati!L215))</f>
        <v>#REF!</v>
      </c>
      <c r="G171" s="55" t="e">
        <f>IF(Dati!M215&lt;3,"",IF(Dati!M215&gt;=4,"",Dati!M215))</f>
        <v>#REF!</v>
      </c>
      <c r="H171" s="55" t="e">
        <f>IF(Dati!N215&lt;3,"",IF(Dati!N215&gt;=4,"",Dati!N215))</f>
        <v>#REF!</v>
      </c>
      <c r="I171" s="56" t="e">
        <f>IF(C171&lt;3,"",IF(C171&gt;=4,"",IF(Dati!J215="","",(Dati!J215)/C171*100)))</f>
        <v>#REF!</v>
      </c>
      <c r="J171" s="56" t="e">
        <f>IF(C171&lt;3,"",IF(C171&gt;=4,"",IF(Dati!K215="","",(Dati!K215)/C171*100)))</f>
        <v>#REF!</v>
      </c>
      <c r="K171" s="56" t="e">
        <f>IF(C171&lt;3,"",IF(C171&gt;=4,"",IF(Dati!L215="","",(Dati!L215)/C171*100)))</f>
        <v>#REF!</v>
      </c>
      <c r="L171" s="56" t="e">
        <f>IF(C171&lt;3,"",IF(C171&gt;=4,"",IF(Dati!M215="","",(Dati!M215)/C171*100)))</f>
        <v>#REF!</v>
      </c>
      <c r="M171" s="56" t="e">
        <f>IF(C171&lt;3,"",IF(C171&gt;=4,"",IF(Dati!N215="","",(Dati!N215)/C171*100)))</f>
        <v>#REF!</v>
      </c>
    </row>
    <row r="172" spans="1:13" x14ac:dyDescent="0.25">
      <c r="A172" s="48">
        <f>Dati!A216</f>
        <v>11</v>
      </c>
      <c r="B172" s="48" t="e">
        <f>Dati!B216</f>
        <v>#REF!</v>
      </c>
      <c r="C172" s="54" t="e">
        <f>IF(Dati!C216="","",LOG(Dati!C216))</f>
        <v>#REF!</v>
      </c>
      <c r="D172" s="55" t="e">
        <f>IF(Dati!J216&lt;3,"",IF(Dati!J216&gt;=4,"",Dati!J216))</f>
        <v>#REF!</v>
      </c>
      <c r="E172" s="55" t="e">
        <f>IF(Dati!K216&lt;3,"",IF(Dati!K216&gt;=4,"",Dati!K216))</f>
        <v>#REF!</v>
      </c>
      <c r="F172" s="55" t="e">
        <f>IF(Dati!L216&lt;3,"",IF(Dati!L216&gt;=4,"",Dati!L216))</f>
        <v>#REF!</v>
      </c>
      <c r="G172" s="55" t="e">
        <f>IF(Dati!M216&lt;3,"",IF(Dati!M216&gt;=4,"",Dati!M216))</f>
        <v>#REF!</v>
      </c>
      <c r="H172" s="55" t="e">
        <f>IF(Dati!N216&lt;3,"",IF(Dati!N216&gt;=4,"",Dati!N216))</f>
        <v>#REF!</v>
      </c>
      <c r="I172" s="56" t="e">
        <f>IF(C172&lt;3,"",IF(C172&gt;=4,"",IF(Dati!J216="","",(Dati!J216)/C172*100)))</f>
        <v>#REF!</v>
      </c>
      <c r="J172" s="56" t="e">
        <f>IF(C172&lt;3,"",IF(C172&gt;=4,"",IF(Dati!K216="","",(Dati!K216)/C172*100)))</f>
        <v>#REF!</v>
      </c>
      <c r="K172" s="56" t="e">
        <f>IF(C172&lt;3,"",IF(C172&gt;=4,"",IF(Dati!L216="","",(Dati!L216)/C172*100)))</f>
        <v>#REF!</v>
      </c>
      <c r="L172" s="56" t="e">
        <f>IF(C172&lt;3,"",IF(C172&gt;=4,"",IF(Dati!M216="","",(Dati!M216)/C172*100)))</f>
        <v>#REF!</v>
      </c>
      <c r="M172" s="56" t="e">
        <f>IF(C172&lt;3,"",IF(C172&gt;=4,"",IF(Dati!N216="","",(Dati!N216)/C172*100)))</f>
        <v>#REF!</v>
      </c>
    </row>
    <row r="173" spans="1:13" x14ac:dyDescent="0.25">
      <c r="A173" s="48">
        <f>Dati!A217</f>
        <v>12</v>
      </c>
      <c r="B173" s="48" t="e">
        <f>Dati!B217</f>
        <v>#REF!</v>
      </c>
      <c r="C173" s="54" t="e">
        <f>IF(Dati!C217="","",LOG(Dati!C217))</f>
        <v>#REF!</v>
      </c>
      <c r="D173" s="55" t="e">
        <f>IF(Dati!J217&lt;3,"",IF(Dati!J217&gt;=4,"",Dati!J217))</f>
        <v>#REF!</v>
      </c>
      <c r="E173" s="55" t="e">
        <f>IF(Dati!K217&lt;3,"",IF(Dati!K217&gt;=4,"",Dati!K217))</f>
        <v>#REF!</v>
      </c>
      <c r="F173" s="55" t="e">
        <f>IF(Dati!L217&lt;3,"",IF(Dati!L217&gt;=4,"",Dati!L217))</f>
        <v>#REF!</v>
      </c>
      <c r="G173" s="55" t="e">
        <f>IF(Dati!M217&lt;3,"",IF(Dati!M217&gt;=4,"",Dati!M217))</f>
        <v>#REF!</v>
      </c>
      <c r="H173" s="55" t="e">
        <f>IF(Dati!N217&lt;3,"",IF(Dati!N217&gt;=4,"",Dati!N217))</f>
        <v>#REF!</v>
      </c>
      <c r="I173" s="56" t="e">
        <f>IF(C173&lt;3,"",IF(C173&gt;=4,"",IF(Dati!J217="","",(Dati!J217)/C173*100)))</f>
        <v>#REF!</v>
      </c>
      <c r="J173" s="56" t="e">
        <f>IF(C173&lt;3,"",IF(C173&gt;=4,"",IF(Dati!K217="","",(Dati!K217)/C173*100)))</f>
        <v>#REF!</v>
      </c>
      <c r="K173" s="56" t="e">
        <f>IF(C173&lt;3,"",IF(C173&gt;=4,"",IF(Dati!L217="","",(Dati!L217)/C173*100)))</f>
        <v>#REF!</v>
      </c>
      <c r="L173" s="56" t="e">
        <f>IF(C173&lt;3,"",IF(C173&gt;=4,"",IF(Dati!M217="","",(Dati!M217)/C173*100)))</f>
        <v>#REF!</v>
      </c>
      <c r="M173" s="56" t="e">
        <f>IF(C173&lt;3,"",IF(C173&gt;=4,"",IF(Dati!N217="","",(Dati!N217)/C173*100)))</f>
        <v>#REF!</v>
      </c>
    </row>
    <row r="174" spans="1:13" x14ac:dyDescent="0.25">
      <c r="A174" s="48">
        <f>Dati!A218</f>
        <v>13</v>
      </c>
      <c r="B174" s="48" t="e">
        <f>Dati!B218</f>
        <v>#REF!</v>
      </c>
      <c r="C174" s="54" t="e">
        <f>IF(Dati!C218="","",LOG(Dati!C218))</f>
        <v>#REF!</v>
      </c>
      <c r="D174" s="55" t="e">
        <f>IF(Dati!J218&lt;3,"",IF(Dati!J218&gt;=4,"",Dati!J218))</f>
        <v>#REF!</v>
      </c>
      <c r="E174" s="55" t="e">
        <f>IF(Dati!K218&lt;3,"",IF(Dati!K218&gt;=4,"",Dati!K218))</f>
        <v>#REF!</v>
      </c>
      <c r="F174" s="55" t="e">
        <f>IF(Dati!L218&lt;3,"",IF(Dati!L218&gt;=4,"",Dati!L218))</f>
        <v>#REF!</v>
      </c>
      <c r="G174" s="55" t="e">
        <f>IF(Dati!M218&lt;3,"",IF(Dati!M218&gt;=4,"",Dati!M218))</f>
        <v>#REF!</v>
      </c>
      <c r="H174" s="55" t="e">
        <f>IF(Dati!N218&lt;3,"",IF(Dati!N218&gt;=4,"",Dati!N218))</f>
        <v>#REF!</v>
      </c>
      <c r="I174" s="56" t="e">
        <f>IF(C174&lt;3,"",IF(C174&gt;=4,"",IF(Dati!J218="","",(Dati!J218)/C174*100)))</f>
        <v>#REF!</v>
      </c>
      <c r="J174" s="56" t="e">
        <f>IF(C174&lt;3,"",IF(C174&gt;=4,"",IF(Dati!K218="","",(Dati!K218)/C174*100)))</f>
        <v>#REF!</v>
      </c>
      <c r="K174" s="56" t="e">
        <f>IF(C174&lt;3,"",IF(C174&gt;=4,"",IF(Dati!L218="","",(Dati!L218)/C174*100)))</f>
        <v>#REF!</v>
      </c>
      <c r="L174" s="56" t="e">
        <f>IF(C174&lt;3,"",IF(C174&gt;=4,"",IF(Dati!M218="","",(Dati!M218)/C174*100)))</f>
        <v>#REF!</v>
      </c>
      <c r="M174" s="56" t="e">
        <f>IF(C174&lt;3,"",IF(C174&gt;=4,"",IF(Dati!N218="","",(Dati!N218)/C174*100)))</f>
        <v>#REF!</v>
      </c>
    </row>
    <row r="175" spans="1:13" x14ac:dyDescent="0.25">
      <c r="A175" s="48">
        <f>Dati!A219</f>
        <v>14</v>
      </c>
      <c r="B175" s="48" t="e">
        <f>Dati!B219</f>
        <v>#REF!</v>
      </c>
      <c r="C175" s="54" t="e">
        <f>IF(Dati!C219="","",LOG(Dati!C219))</f>
        <v>#REF!</v>
      </c>
      <c r="D175" s="55" t="e">
        <f>IF(Dati!J219&lt;3,"",IF(Dati!J219&gt;=4,"",Dati!J219))</f>
        <v>#REF!</v>
      </c>
      <c r="E175" s="55" t="e">
        <f>IF(Dati!K219&lt;3,"",IF(Dati!K219&gt;=4,"",Dati!K219))</f>
        <v>#REF!</v>
      </c>
      <c r="F175" s="55" t="e">
        <f>IF(Dati!L219&lt;3,"",IF(Dati!L219&gt;=4,"",Dati!L219))</f>
        <v>#REF!</v>
      </c>
      <c r="G175" s="55" t="e">
        <f>IF(Dati!M219&lt;3,"",IF(Dati!M219&gt;=4,"",Dati!M219))</f>
        <v>#REF!</v>
      </c>
      <c r="H175" s="55" t="e">
        <f>IF(Dati!N219&lt;3,"",IF(Dati!N219&gt;=4,"",Dati!N219))</f>
        <v>#REF!</v>
      </c>
      <c r="I175" s="56" t="e">
        <f>IF(C175&lt;3,"",IF(C175&gt;=4,"",IF(Dati!J219="","",(Dati!J219)/C175*100)))</f>
        <v>#REF!</v>
      </c>
      <c r="J175" s="56" t="e">
        <f>IF(C175&lt;3,"",IF(C175&gt;=4,"",IF(Dati!K219="","",(Dati!K219)/C175*100)))</f>
        <v>#REF!</v>
      </c>
      <c r="K175" s="56" t="e">
        <f>IF(C175&lt;3,"",IF(C175&gt;=4,"",IF(Dati!L219="","",(Dati!L219)/C175*100)))</f>
        <v>#REF!</v>
      </c>
      <c r="L175" s="56" t="e">
        <f>IF(C175&lt;3,"",IF(C175&gt;=4,"",IF(Dati!M219="","",(Dati!M219)/C175*100)))</f>
        <v>#REF!</v>
      </c>
      <c r="M175" s="56" t="e">
        <f>IF(C175&lt;3,"",IF(C175&gt;=4,"",IF(Dati!N219="","",(Dati!N219)/C175*100)))</f>
        <v>#REF!</v>
      </c>
    </row>
    <row r="176" spans="1:13" x14ac:dyDescent="0.25">
      <c r="A176" s="48">
        <f>Dati!A220</f>
        <v>15</v>
      </c>
      <c r="B176" s="48" t="e">
        <f>Dati!B220</f>
        <v>#REF!</v>
      </c>
      <c r="C176" s="54" t="e">
        <f>IF(Dati!C220="","",LOG(Dati!C220))</f>
        <v>#REF!</v>
      </c>
      <c r="D176" s="55" t="e">
        <f>IF(Dati!J220&lt;3,"",IF(Dati!J220&gt;=4,"",Dati!J220))</f>
        <v>#REF!</v>
      </c>
      <c r="E176" s="55" t="e">
        <f>IF(Dati!K220&lt;3,"",IF(Dati!K220&gt;=4,"",Dati!K220))</f>
        <v>#REF!</v>
      </c>
      <c r="F176" s="55" t="e">
        <f>IF(Dati!L220&lt;3,"",IF(Dati!L220&gt;=4,"",Dati!L220))</f>
        <v>#REF!</v>
      </c>
      <c r="G176" s="55" t="e">
        <f>IF(Dati!M220&lt;3,"",IF(Dati!M220&gt;=4,"",Dati!M220))</f>
        <v>#REF!</v>
      </c>
      <c r="H176" s="55" t="e">
        <f>IF(Dati!N220&lt;3,"",IF(Dati!N220&gt;=4,"",Dati!N220))</f>
        <v>#REF!</v>
      </c>
      <c r="I176" s="56" t="e">
        <f>IF(C176&lt;3,"",IF(C176&gt;=4,"",IF(Dati!J220="","",(Dati!J220)/C176*100)))</f>
        <v>#REF!</v>
      </c>
      <c r="J176" s="56" t="e">
        <f>IF(C176&lt;3,"",IF(C176&gt;=4,"",IF(Dati!K220="","",(Dati!K220)/C176*100)))</f>
        <v>#REF!</v>
      </c>
      <c r="K176" s="56" t="e">
        <f>IF(C176&lt;3,"",IF(C176&gt;=4,"",IF(Dati!L220="","",(Dati!L220)/C176*100)))</f>
        <v>#REF!</v>
      </c>
      <c r="L176" s="56" t="e">
        <f>IF(C176&lt;3,"",IF(C176&gt;=4,"",IF(Dati!M220="","",(Dati!M220)/C176*100)))</f>
        <v>#REF!</v>
      </c>
      <c r="M176" s="56" t="e">
        <f>IF(C176&lt;3,"",IF(C176&gt;=4,"",IF(Dati!N220="","",(Dati!N220)/C176*100)))</f>
        <v>#REF!</v>
      </c>
    </row>
    <row r="177" spans="1:13" x14ac:dyDescent="0.25">
      <c r="A177" s="48">
        <f>Dati!A221</f>
        <v>16</v>
      </c>
      <c r="B177" s="48" t="e">
        <f>Dati!B221</f>
        <v>#REF!</v>
      </c>
      <c r="C177" s="54" t="e">
        <f>IF(Dati!C221="","",LOG(Dati!C221))</f>
        <v>#REF!</v>
      </c>
      <c r="D177" s="55" t="e">
        <f>IF(Dati!J221&lt;3,"",IF(Dati!J221&gt;=4,"",Dati!J221))</f>
        <v>#REF!</v>
      </c>
      <c r="E177" s="55" t="e">
        <f>IF(Dati!K221&lt;3,"",IF(Dati!K221&gt;=4,"",Dati!K221))</f>
        <v>#REF!</v>
      </c>
      <c r="F177" s="55" t="e">
        <f>IF(Dati!L221&lt;3,"",IF(Dati!L221&gt;=4,"",Dati!L221))</f>
        <v>#REF!</v>
      </c>
      <c r="G177" s="55" t="e">
        <f>IF(Dati!M221&lt;3,"",IF(Dati!M221&gt;=4,"",Dati!M221))</f>
        <v>#REF!</v>
      </c>
      <c r="H177" s="55" t="e">
        <f>IF(Dati!N221&lt;3,"",IF(Dati!N221&gt;=4,"",Dati!N221))</f>
        <v>#REF!</v>
      </c>
      <c r="I177" s="56" t="e">
        <f>IF(C177&lt;3,"",IF(C177&gt;=4,"",IF(Dati!J221="","",(Dati!J221)/C177*100)))</f>
        <v>#REF!</v>
      </c>
      <c r="J177" s="56" t="e">
        <f>IF(C177&lt;3,"",IF(C177&gt;=4,"",IF(Dati!K221="","",(Dati!K221)/C177*100)))</f>
        <v>#REF!</v>
      </c>
      <c r="K177" s="56" t="e">
        <f>IF(C177&lt;3,"",IF(C177&gt;=4,"",IF(Dati!L221="","",(Dati!L221)/C177*100)))</f>
        <v>#REF!</v>
      </c>
      <c r="L177" s="56" t="e">
        <f>IF(C177&lt;3,"",IF(C177&gt;=4,"",IF(Dati!M221="","",(Dati!M221)/C177*100)))</f>
        <v>#REF!</v>
      </c>
      <c r="M177" s="56" t="e">
        <f>IF(C177&lt;3,"",IF(C177&gt;=4,"",IF(Dati!N221="","",(Dati!N221)/C177*100)))</f>
        <v>#REF!</v>
      </c>
    </row>
    <row r="178" spans="1:13" x14ac:dyDescent="0.25">
      <c r="A178" s="48">
        <f>Dati!A222</f>
        <v>17</v>
      </c>
      <c r="B178" s="48" t="e">
        <f>Dati!B222</f>
        <v>#REF!</v>
      </c>
      <c r="C178" s="54" t="e">
        <f>IF(Dati!C222="","",LOG(Dati!C222))</f>
        <v>#REF!</v>
      </c>
      <c r="D178" s="55" t="e">
        <f>IF(Dati!J222&lt;3,"",IF(Dati!J222&gt;=4,"",Dati!J222))</f>
        <v>#REF!</v>
      </c>
      <c r="E178" s="55" t="e">
        <f>IF(Dati!K222&lt;3,"",IF(Dati!K222&gt;=4,"",Dati!K222))</f>
        <v>#REF!</v>
      </c>
      <c r="F178" s="55" t="e">
        <f>IF(Dati!L222&lt;3,"",IF(Dati!L222&gt;=4,"",Dati!L222))</f>
        <v>#REF!</v>
      </c>
      <c r="G178" s="55" t="e">
        <f>IF(Dati!M222&lt;3,"",IF(Dati!M222&gt;=4,"",Dati!M222))</f>
        <v>#REF!</v>
      </c>
      <c r="H178" s="55" t="e">
        <f>IF(Dati!N222&lt;3,"",IF(Dati!N222&gt;=4,"",Dati!N222))</f>
        <v>#REF!</v>
      </c>
      <c r="I178" s="56" t="e">
        <f>IF(C178&lt;3,"",IF(C178&gt;=4,"",IF(Dati!J222="","",(Dati!J222)/C178*100)))</f>
        <v>#REF!</v>
      </c>
      <c r="J178" s="56" t="e">
        <f>IF(C178&lt;3,"",IF(C178&gt;=4,"",IF(Dati!K222="","",(Dati!K222)/C178*100)))</f>
        <v>#REF!</v>
      </c>
      <c r="K178" s="56" t="e">
        <f>IF(C178&lt;3,"",IF(C178&gt;=4,"",IF(Dati!L222="","",(Dati!L222)/C178*100)))</f>
        <v>#REF!</v>
      </c>
      <c r="L178" s="56" t="e">
        <f>IF(C178&lt;3,"",IF(C178&gt;=4,"",IF(Dati!M222="","",(Dati!M222)/C178*100)))</f>
        <v>#REF!</v>
      </c>
      <c r="M178" s="56" t="e">
        <f>IF(C178&lt;3,"",IF(C178&gt;=4,"",IF(Dati!N222="","",(Dati!N222)/C178*100)))</f>
        <v>#REF!</v>
      </c>
    </row>
    <row r="179" spans="1:13" ht="13.8" thickBot="1" x14ac:dyDescent="0.3">
      <c r="A179" s="48"/>
      <c r="B179" s="48"/>
      <c r="C179" s="67"/>
      <c r="D179" s="66"/>
      <c r="E179" s="66"/>
      <c r="F179" s="66"/>
      <c r="G179" s="66"/>
      <c r="H179" s="66"/>
      <c r="I179" s="52"/>
      <c r="J179" s="52"/>
      <c r="K179" s="52"/>
      <c r="L179" s="52"/>
      <c r="M179" s="52"/>
    </row>
    <row r="180" spans="1:13" ht="13.8" thickTop="1" x14ac:dyDescent="0.25">
      <c r="A180" s="68"/>
      <c r="B180" s="68"/>
      <c r="C180" s="69" t="s">
        <v>14</v>
      </c>
      <c r="D180" s="69"/>
      <c r="E180" s="70" t="str">
        <f>IF(COUNT(D162:H178)&lt;2,"",AVERAGE(D162:H178))</f>
        <v/>
      </c>
      <c r="F180" s="69"/>
      <c r="G180" s="69"/>
      <c r="H180" s="69"/>
      <c r="I180" s="71"/>
      <c r="J180" s="71" t="s">
        <v>7</v>
      </c>
      <c r="K180" s="71"/>
      <c r="L180" s="71"/>
      <c r="M180" s="71"/>
    </row>
    <row r="181" spans="1:13" x14ac:dyDescent="0.25">
      <c r="C181" s="73" t="s">
        <v>6</v>
      </c>
      <c r="E181" s="55" t="str">
        <f>IF(COUNT(D162:H178)&lt;2,"",STDEV(D162:H178))</f>
        <v/>
      </c>
      <c r="J181" s="73" t="s">
        <v>14</v>
      </c>
      <c r="K181" s="73"/>
      <c r="L181" s="55" t="str">
        <f>IF(COUNT(I162:M178)=0,"",AVERAGE(I162:M178))</f>
        <v/>
      </c>
    </row>
    <row r="182" spans="1:13" x14ac:dyDescent="0.25">
      <c r="C182" s="73" t="s">
        <v>23</v>
      </c>
      <c r="E182" s="55" t="str">
        <f>IF(COUNT(D162:H178)=0,"Immettere dati",IF(COUNT(D162:H178)&lt;2,"Immettere più dati",E181*2^0.5*(TINV(0.05,COUNT(D162:H178)-1))))</f>
        <v>Immettere dati</v>
      </c>
      <c r="F182" s="54" t="str">
        <f>IF(COUNT(D162:H178)=0,"",IF(COUNT(D162:H178)&lt;6,"Attenzione, dati insufficienti!",""))</f>
        <v/>
      </c>
      <c r="J182" s="73" t="s">
        <v>52</v>
      </c>
      <c r="K182" s="73"/>
      <c r="L182" s="55" t="str">
        <f>IF(COUNT(I162:M178)&lt;2,"",STDEV(I162:M178)*2)</f>
        <v/>
      </c>
    </row>
    <row r="183" spans="1:13" x14ac:dyDescent="0.25">
      <c r="C183" s="39" t="s">
        <v>9</v>
      </c>
      <c r="E183" s="55" t="str">
        <f>IF(COUNT(D162:H178)&lt;2,"",E182/(2^0.5))</f>
        <v/>
      </c>
      <c r="F183" s="74" t="str">
        <f>IF(COUNT(D162:H178)=0,"",IF(COUNT(D162:H178)&lt;6,"Attenzione, dati insufficienti!",""))</f>
        <v/>
      </c>
      <c r="L183" s="39" t="str">
        <f>IF(COUNT(I162:M178)&lt;2,"",DEVSQ(I162:M178))</f>
        <v/>
      </c>
    </row>
    <row r="184" spans="1:13" ht="13.8" thickBot="1" x14ac:dyDescent="0.3">
      <c r="C184" s="39" t="s">
        <v>10</v>
      </c>
      <c r="E184" s="55" t="str">
        <f>IF(COUNT(D162:H178)&lt;2,"",E182/2)</f>
        <v/>
      </c>
      <c r="F184" s="74" t="str">
        <f>IF(COUNT(D162:H178)=0,"",IF(COUNT(D162:H178)&lt;6,"Attenzione, dati insufficienti!",""))</f>
        <v/>
      </c>
      <c r="L184" s="39" t="str">
        <f>IF(COUNT(I162:M178)&lt;2,"",VAR(I162:M178))</f>
        <v/>
      </c>
    </row>
    <row r="185" spans="1:13" ht="13.8" thickTop="1" x14ac:dyDescent="0.25">
      <c r="A185" s="71"/>
      <c r="B185" s="71"/>
      <c r="C185" s="71"/>
      <c r="D185" s="71"/>
      <c r="E185" s="70"/>
      <c r="F185" s="71"/>
      <c r="G185" s="71"/>
      <c r="H185" s="71"/>
      <c r="I185" s="71"/>
      <c r="J185" s="71"/>
      <c r="K185" s="71"/>
      <c r="L185" s="71"/>
      <c r="M185" s="71"/>
    </row>
    <row r="186" spans="1:13" x14ac:dyDescent="0.25">
      <c r="A186" s="39" t="s">
        <v>19</v>
      </c>
      <c r="D186" s="45"/>
      <c r="E186" s="44"/>
      <c r="F186" s="44"/>
      <c r="G186" s="52"/>
      <c r="H186" s="52"/>
    </row>
    <row r="187" spans="1:13" ht="36" x14ac:dyDescent="0.25">
      <c r="A187" s="48" t="str">
        <f>Dati!A237</f>
        <v>N.</v>
      </c>
      <c r="B187" s="48" t="str">
        <f>Dati!B237</f>
        <v>Anno</v>
      </c>
      <c r="C187" s="48" t="str">
        <f>Dati!C237</f>
        <v>Valore assegnato</v>
      </c>
      <c r="D187" s="48">
        <f>Dati!J237</f>
        <v>1</v>
      </c>
      <c r="E187" s="48">
        <f>Dati!K237</f>
        <v>2</v>
      </c>
      <c r="F187" s="48">
        <f>Dati!L237</f>
        <v>3</v>
      </c>
      <c r="G187" s="48">
        <f>Dati!M237</f>
        <v>4</v>
      </c>
      <c r="H187" s="48">
        <f>Dati!N237</f>
        <v>5</v>
      </c>
      <c r="I187" s="1016" t="s">
        <v>13</v>
      </c>
      <c r="J187" s="1016"/>
      <c r="K187" s="1016"/>
      <c r="L187" s="1016"/>
      <c r="M187" s="1016"/>
    </row>
    <row r="188" spans="1:13" x14ac:dyDescent="0.25">
      <c r="A188" s="48">
        <f>Dati!A238</f>
        <v>1</v>
      </c>
      <c r="B188" s="48" t="e">
        <f>Dati!B238</f>
        <v>#REF!</v>
      </c>
      <c r="C188" s="54" t="e">
        <f>IF(Dati!C238="","",LOG(Dati!C238))</f>
        <v>#REF!</v>
      </c>
      <c r="D188" s="55" t="e">
        <f>IF(Dati!J238&lt;3,"",IF(Dati!J238&gt;=4,"",Dati!J238))</f>
        <v>#REF!</v>
      </c>
      <c r="E188" s="55" t="e">
        <f>IF(Dati!K238&lt;3,"",IF(Dati!K238&gt;=4,"",Dati!K238))</f>
        <v>#REF!</v>
      </c>
      <c r="F188" s="55" t="e">
        <f>IF(Dati!L238&lt;3,"",IF(Dati!L238&gt;=4,"",Dati!L238))</f>
        <v>#REF!</v>
      </c>
      <c r="G188" s="55" t="e">
        <f>IF(Dati!M238&lt;3,"",IF(Dati!M238&gt;=4,"",Dati!M238))</f>
        <v>#REF!</v>
      </c>
      <c r="H188" s="55" t="e">
        <f>IF(Dati!N238&lt;3,"",IF(Dati!N238&gt;=4,"",Dati!N238))</f>
        <v>#REF!</v>
      </c>
      <c r="I188" s="56" t="e">
        <f>IF(C188&lt;3,"",IF(C188&gt;=4,"",IF(Dati!J238="","",(Dati!J238)/C188*100)))</f>
        <v>#REF!</v>
      </c>
      <c r="J188" s="56" t="e">
        <f>IF(C188&lt;3,"",IF(C188&gt;=4,"",IF(Dati!K238="","",(Dati!K238)/C188*100)))</f>
        <v>#REF!</v>
      </c>
      <c r="K188" s="56" t="e">
        <f>IF(C188&lt;3,"",IF(C188&gt;=4,"",IF(Dati!L238="","",(Dati!L238)/C188*100)))</f>
        <v>#REF!</v>
      </c>
      <c r="L188" s="56" t="e">
        <f>IF(C188&lt;3,"",IF(C188&gt;=4,"",IF(Dati!M238="","",(Dati!M238)/C188*100)))</f>
        <v>#REF!</v>
      </c>
      <c r="M188" s="56" t="e">
        <f>IF(C188&lt;3,"",IF(C188&gt;=4,"",IF(Dati!N238="","",(Dati!N238)/C188*100)))</f>
        <v>#REF!</v>
      </c>
    </row>
    <row r="189" spans="1:13" x14ac:dyDescent="0.25">
      <c r="A189" s="48">
        <f>Dati!A239</f>
        <v>2</v>
      </c>
      <c r="B189" s="48" t="e">
        <f>Dati!B239</f>
        <v>#REF!</v>
      </c>
      <c r="C189" s="54" t="e">
        <f>IF(Dati!C239="","",LOG(Dati!C239))</f>
        <v>#REF!</v>
      </c>
      <c r="D189" s="55" t="e">
        <f>IF(Dati!J239&lt;3,"",IF(Dati!J239&gt;=4,"",Dati!J239))</f>
        <v>#REF!</v>
      </c>
      <c r="E189" s="55" t="e">
        <f>IF(Dati!K239&lt;3,"",IF(Dati!K239&gt;=4,"",Dati!K239))</f>
        <v>#REF!</v>
      </c>
      <c r="F189" s="55" t="e">
        <f>IF(Dati!L239&lt;3,"",IF(Dati!L239&gt;=4,"",Dati!L239))</f>
        <v>#REF!</v>
      </c>
      <c r="G189" s="55" t="e">
        <f>IF(Dati!M239&lt;3,"",IF(Dati!M239&gt;=4,"",Dati!M239))</f>
        <v>#REF!</v>
      </c>
      <c r="H189" s="55" t="e">
        <f>IF(Dati!N239&lt;3,"",IF(Dati!N239&gt;=4,"",Dati!N239))</f>
        <v>#REF!</v>
      </c>
      <c r="I189" s="56" t="e">
        <f>IF(C189&lt;3,"",IF(C189&gt;=4,"",IF(Dati!J239="","",(Dati!J239)/C189*100)))</f>
        <v>#REF!</v>
      </c>
      <c r="J189" s="56" t="e">
        <f>IF(C189&lt;3,"",IF(C189&gt;=4,"",IF(Dati!K239="","",(Dati!K239)/C189*100)))</f>
        <v>#REF!</v>
      </c>
      <c r="K189" s="56" t="e">
        <f>IF(C189&lt;3,"",IF(C189&gt;=4,"",IF(Dati!L239="","",(Dati!L239)/C189*100)))</f>
        <v>#REF!</v>
      </c>
      <c r="L189" s="56" t="e">
        <f>IF(C189&lt;3,"",IF(C189&gt;=4,"",IF(Dati!M239="","",(Dati!M239)/C189*100)))</f>
        <v>#REF!</v>
      </c>
      <c r="M189" s="56" t="e">
        <f>IF(C189&lt;3,"",IF(C189&gt;=4,"",IF(Dati!N239="","",(Dati!N239)/C189*100)))</f>
        <v>#REF!</v>
      </c>
    </row>
    <row r="190" spans="1:13" x14ac:dyDescent="0.25">
      <c r="A190" s="48">
        <f>Dati!A240</f>
        <v>3</v>
      </c>
      <c r="B190" s="48" t="e">
        <f>Dati!B240</f>
        <v>#REF!</v>
      </c>
      <c r="C190" s="54" t="e">
        <f>IF(Dati!C240="","",LOG(Dati!C240))</f>
        <v>#REF!</v>
      </c>
      <c r="D190" s="55" t="e">
        <f>IF(Dati!J240&lt;3,"",IF(Dati!J240&gt;=4,"",Dati!J240))</f>
        <v>#REF!</v>
      </c>
      <c r="E190" s="55" t="e">
        <f>IF(Dati!K240&lt;3,"",IF(Dati!K240&gt;=4,"",Dati!K240))</f>
        <v>#REF!</v>
      </c>
      <c r="F190" s="55" t="e">
        <f>IF(Dati!L240&lt;3,"",IF(Dati!L240&gt;=4,"",Dati!L240))</f>
        <v>#REF!</v>
      </c>
      <c r="G190" s="55" t="e">
        <f>IF(Dati!M240&lt;3,"",IF(Dati!M240&gt;=4,"",Dati!M240))</f>
        <v>#REF!</v>
      </c>
      <c r="H190" s="55" t="e">
        <f>IF(Dati!N240&lt;3,"",IF(Dati!N240&gt;=4,"",Dati!N240))</f>
        <v>#REF!</v>
      </c>
      <c r="I190" s="56" t="e">
        <f>IF(C190&lt;3,"",IF(C190&gt;=4,"",IF(Dati!J240="","",(Dati!J240)/C190*100)))</f>
        <v>#REF!</v>
      </c>
      <c r="J190" s="56" t="e">
        <f>IF(C190&lt;3,"",IF(C190&gt;=4,"",IF(Dati!K240="","",(Dati!K240)/C190*100)))</f>
        <v>#REF!</v>
      </c>
      <c r="K190" s="56" t="e">
        <f>IF(C190&lt;3,"",IF(C190&gt;=4,"",IF(Dati!L240="","",(Dati!L240)/C190*100)))</f>
        <v>#REF!</v>
      </c>
      <c r="L190" s="56" t="e">
        <f>IF(C190&lt;3,"",IF(C190&gt;=4,"",IF(Dati!M240="","",(Dati!M240)/C190*100)))</f>
        <v>#REF!</v>
      </c>
      <c r="M190" s="56" t="e">
        <f>IF(C190&lt;3,"",IF(C190&gt;=4,"",IF(Dati!N240="","",(Dati!N240)/C190*100)))</f>
        <v>#REF!</v>
      </c>
    </row>
    <row r="191" spans="1:13" x14ac:dyDescent="0.25">
      <c r="A191" s="48">
        <f>Dati!A241</f>
        <v>4</v>
      </c>
      <c r="B191" s="48" t="e">
        <f>Dati!B241</f>
        <v>#REF!</v>
      </c>
      <c r="C191" s="54" t="e">
        <f>IF(Dati!C241="","",LOG(Dati!C241))</f>
        <v>#REF!</v>
      </c>
      <c r="D191" s="55" t="e">
        <f>IF(Dati!J241&lt;3,"",IF(Dati!J241&gt;=4,"",Dati!J241))</f>
        <v>#REF!</v>
      </c>
      <c r="E191" s="55" t="e">
        <f>IF(Dati!K241&lt;3,"",IF(Dati!K241&gt;=4,"",Dati!K241))</f>
        <v>#REF!</v>
      </c>
      <c r="F191" s="55" t="e">
        <f>IF(Dati!L241&lt;3,"",IF(Dati!L241&gt;=4,"",Dati!L241))</f>
        <v>#REF!</v>
      </c>
      <c r="G191" s="55" t="e">
        <f>IF(Dati!M241&lt;3,"",IF(Dati!M241&gt;=4,"",Dati!M241))</f>
        <v>#REF!</v>
      </c>
      <c r="H191" s="55" t="e">
        <f>IF(Dati!N241&lt;3,"",IF(Dati!N241&gt;=4,"",Dati!N241))</f>
        <v>#REF!</v>
      </c>
      <c r="I191" s="56" t="e">
        <f>IF(C191&lt;3,"",IF(C191&gt;=4,"",IF(Dati!J241="","",(Dati!J241)/C191*100)))</f>
        <v>#REF!</v>
      </c>
      <c r="J191" s="56" t="e">
        <f>IF(C191&lt;3,"",IF(C191&gt;=4,"",IF(Dati!K241="","",(Dati!K241)/C191*100)))</f>
        <v>#REF!</v>
      </c>
      <c r="K191" s="56" t="e">
        <f>IF(C191&lt;3,"",IF(C191&gt;=4,"",IF(Dati!L241="","",(Dati!L241)/C191*100)))</f>
        <v>#REF!</v>
      </c>
      <c r="L191" s="56" t="e">
        <f>IF(C191&lt;3,"",IF(C191&gt;=4,"",IF(Dati!M241="","",(Dati!M241)/C191*100)))</f>
        <v>#REF!</v>
      </c>
      <c r="M191" s="56" t="e">
        <f>IF(C191&lt;3,"",IF(C191&gt;=4,"",IF(Dati!N241="","",(Dati!N241)/C191*100)))</f>
        <v>#REF!</v>
      </c>
    </row>
    <row r="192" spans="1:13" x14ac:dyDescent="0.25">
      <c r="A192" s="48">
        <f>Dati!A242</f>
        <v>5</v>
      </c>
      <c r="B192" s="48" t="e">
        <f>Dati!B242</f>
        <v>#REF!</v>
      </c>
      <c r="C192" s="54" t="e">
        <f>IF(Dati!C242="","",LOG(Dati!C242))</f>
        <v>#REF!</v>
      </c>
      <c r="D192" s="55" t="e">
        <f>IF(Dati!J242&lt;3,"",IF(Dati!J242&gt;=4,"",Dati!J242))</f>
        <v>#REF!</v>
      </c>
      <c r="E192" s="55" t="e">
        <f>IF(Dati!K242&lt;3,"",IF(Dati!K242&gt;=4,"",Dati!K242))</f>
        <v>#REF!</v>
      </c>
      <c r="F192" s="55" t="e">
        <f>IF(Dati!L242&lt;3,"",IF(Dati!L242&gt;=4,"",Dati!L242))</f>
        <v>#REF!</v>
      </c>
      <c r="G192" s="55" t="e">
        <f>IF(Dati!M242&lt;3,"",IF(Dati!M242&gt;=4,"",Dati!M242))</f>
        <v>#REF!</v>
      </c>
      <c r="H192" s="55" t="e">
        <f>IF(Dati!N242&lt;3,"",IF(Dati!N242&gt;=4,"",Dati!N242))</f>
        <v>#REF!</v>
      </c>
      <c r="I192" s="56" t="e">
        <f>IF(C192&lt;3,"",IF(C192&gt;=4,"",IF(Dati!J242="","",(Dati!J242)/C192*100)))</f>
        <v>#REF!</v>
      </c>
      <c r="J192" s="56" t="e">
        <f>IF(C192&lt;3,"",IF(C192&gt;=4,"",IF(Dati!K242="","",(Dati!K242)/C192*100)))</f>
        <v>#REF!</v>
      </c>
      <c r="K192" s="56" t="e">
        <f>IF(C192&lt;3,"",IF(C192&gt;=4,"",IF(Dati!L242="","",(Dati!L242)/C192*100)))</f>
        <v>#REF!</v>
      </c>
      <c r="L192" s="56" t="e">
        <f>IF(C192&lt;3,"",IF(C192&gt;=4,"",IF(Dati!M242="","",(Dati!M242)/C192*100)))</f>
        <v>#REF!</v>
      </c>
      <c r="M192" s="56" t="e">
        <f>IF(C192&lt;3,"",IF(C192&gt;=4,"",IF(Dati!N242="","",(Dati!N242)/C192*100)))</f>
        <v>#REF!</v>
      </c>
    </row>
    <row r="193" spans="1:13" x14ac:dyDescent="0.25">
      <c r="A193" s="48">
        <f>Dati!A243</f>
        <v>6</v>
      </c>
      <c r="B193" s="48" t="e">
        <f>Dati!B243</f>
        <v>#REF!</v>
      </c>
      <c r="C193" s="54" t="e">
        <f>IF(Dati!C243="","",LOG(Dati!C243))</f>
        <v>#REF!</v>
      </c>
      <c r="D193" s="55" t="e">
        <f>IF(Dati!J243&lt;3,"",IF(Dati!J243&gt;=4,"",Dati!J243))</f>
        <v>#REF!</v>
      </c>
      <c r="E193" s="55" t="e">
        <f>IF(Dati!K243&lt;3,"",IF(Dati!K243&gt;=4,"",Dati!K243))</f>
        <v>#REF!</v>
      </c>
      <c r="F193" s="55" t="e">
        <f>IF(Dati!L243&lt;3,"",IF(Dati!L243&gt;=4,"",Dati!L243))</f>
        <v>#REF!</v>
      </c>
      <c r="G193" s="55" t="e">
        <f>IF(Dati!M243&lt;3,"",IF(Dati!M243&gt;=4,"",Dati!M243))</f>
        <v>#REF!</v>
      </c>
      <c r="H193" s="55" t="e">
        <f>IF(Dati!N243&lt;3,"",IF(Dati!N243&gt;=4,"",Dati!N243))</f>
        <v>#REF!</v>
      </c>
      <c r="I193" s="56" t="e">
        <f>IF(C193&lt;3,"",IF(C193&gt;=4,"",IF(Dati!J243="","",(Dati!J243)/C193*100)))</f>
        <v>#REF!</v>
      </c>
      <c r="J193" s="56" t="e">
        <f>IF(C193&lt;3,"",IF(C193&gt;=4,"",IF(Dati!K243="","",(Dati!K243)/C193*100)))</f>
        <v>#REF!</v>
      </c>
      <c r="K193" s="56" t="e">
        <f>IF(C193&lt;3,"",IF(C193&gt;=4,"",IF(Dati!L243="","",(Dati!L243)/C193*100)))</f>
        <v>#REF!</v>
      </c>
      <c r="L193" s="56" t="e">
        <f>IF(C193&lt;3,"",IF(C193&gt;=4,"",IF(Dati!M243="","",(Dati!M243)/C193*100)))</f>
        <v>#REF!</v>
      </c>
      <c r="M193" s="56" t="e">
        <f>IF(C193&lt;3,"",IF(C193&gt;=4,"",IF(Dati!N243="","",(Dati!N243)/C193*100)))</f>
        <v>#REF!</v>
      </c>
    </row>
    <row r="194" spans="1:13" x14ac:dyDescent="0.25">
      <c r="A194" s="48">
        <f>Dati!A244</f>
        <v>7</v>
      </c>
      <c r="B194" s="48" t="e">
        <f>Dati!B244</f>
        <v>#REF!</v>
      </c>
      <c r="C194" s="54" t="e">
        <f>IF(Dati!C244="","",LOG(Dati!C244))</f>
        <v>#REF!</v>
      </c>
      <c r="D194" s="55" t="e">
        <f>IF(Dati!J244&lt;3,"",IF(Dati!J244&gt;=4,"",Dati!J244))</f>
        <v>#REF!</v>
      </c>
      <c r="E194" s="55" t="e">
        <f>IF(Dati!K244&lt;3,"",IF(Dati!K244&gt;=4,"",Dati!K244))</f>
        <v>#REF!</v>
      </c>
      <c r="F194" s="55" t="e">
        <f>IF(Dati!L244&lt;3,"",IF(Dati!L244&gt;=4,"",Dati!L244))</f>
        <v>#REF!</v>
      </c>
      <c r="G194" s="55" t="e">
        <f>IF(Dati!M244&lt;3,"",IF(Dati!M244&gt;=4,"",Dati!M244))</f>
        <v>#REF!</v>
      </c>
      <c r="H194" s="55" t="e">
        <f>IF(Dati!N244&lt;3,"",IF(Dati!N244&gt;=4,"",Dati!N244))</f>
        <v>#REF!</v>
      </c>
      <c r="I194" s="56" t="e">
        <f>IF(C194&lt;3,"",IF(C194&gt;=4,"",IF(Dati!J244="","",(Dati!J244)/C194*100)))</f>
        <v>#REF!</v>
      </c>
      <c r="J194" s="56" t="e">
        <f>IF(C194&lt;3,"",IF(C194&gt;=4,"",IF(Dati!K244="","",(Dati!K244)/C194*100)))</f>
        <v>#REF!</v>
      </c>
      <c r="K194" s="56" t="e">
        <f>IF(C194&lt;3,"",IF(C194&gt;=4,"",IF(Dati!L244="","",(Dati!L244)/C194*100)))</f>
        <v>#REF!</v>
      </c>
      <c r="L194" s="56" t="e">
        <f>IF(C194&lt;3,"",IF(C194&gt;=4,"",IF(Dati!M244="","",(Dati!M244)/C194*100)))</f>
        <v>#REF!</v>
      </c>
      <c r="M194" s="56" t="e">
        <f>IF(C194&lt;3,"",IF(C194&gt;=4,"",IF(Dati!N244="","",(Dati!N244)/C194*100)))</f>
        <v>#REF!</v>
      </c>
    </row>
    <row r="195" spans="1:13" x14ac:dyDescent="0.25">
      <c r="A195" s="48">
        <f>Dati!A245</f>
        <v>8</v>
      </c>
      <c r="B195" s="48" t="e">
        <f>Dati!B245</f>
        <v>#REF!</v>
      </c>
      <c r="C195" s="54" t="e">
        <f>IF(Dati!C245="","",LOG(Dati!C245))</f>
        <v>#REF!</v>
      </c>
      <c r="D195" s="55" t="e">
        <f>IF(Dati!J245&lt;3,"",IF(Dati!J245&gt;=4,"",Dati!J245))</f>
        <v>#REF!</v>
      </c>
      <c r="E195" s="55" t="e">
        <f>IF(Dati!K245&lt;3,"",IF(Dati!K245&gt;=4,"",Dati!K245))</f>
        <v>#REF!</v>
      </c>
      <c r="F195" s="55" t="e">
        <f>IF(Dati!L245&lt;3,"",IF(Dati!L245&gt;=4,"",Dati!L245))</f>
        <v>#REF!</v>
      </c>
      <c r="G195" s="55" t="e">
        <f>IF(Dati!M245&lt;3,"",IF(Dati!M245&gt;=4,"",Dati!M245))</f>
        <v>#REF!</v>
      </c>
      <c r="H195" s="55" t="e">
        <f>IF(Dati!N245&lt;3,"",IF(Dati!N245&gt;=4,"",Dati!N245))</f>
        <v>#REF!</v>
      </c>
      <c r="I195" s="56" t="e">
        <f>IF(C195&lt;3,"",IF(C195&gt;=4,"",IF(Dati!J245="","",(Dati!J245)/C195*100)))</f>
        <v>#REF!</v>
      </c>
      <c r="J195" s="56" t="e">
        <f>IF(C195&lt;3,"",IF(C195&gt;=4,"",IF(Dati!K245="","",(Dati!K245)/C195*100)))</f>
        <v>#REF!</v>
      </c>
      <c r="K195" s="56" t="e">
        <f>IF(C195&lt;3,"",IF(C195&gt;=4,"",IF(Dati!L245="","",(Dati!L245)/C195*100)))</f>
        <v>#REF!</v>
      </c>
      <c r="L195" s="56" t="e">
        <f>IF(C195&lt;3,"",IF(C195&gt;=4,"",IF(Dati!M245="","",(Dati!M245)/C195*100)))</f>
        <v>#REF!</v>
      </c>
      <c r="M195" s="56" t="e">
        <f>IF(C195&lt;3,"",IF(C195&gt;=4,"",IF(Dati!N245="","",(Dati!N245)/C195*100)))</f>
        <v>#REF!</v>
      </c>
    </row>
    <row r="196" spans="1:13" x14ac:dyDescent="0.25">
      <c r="A196" s="48">
        <f>Dati!A246</f>
        <v>9</v>
      </c>
      <c r="B196" s="48" t="e">
        <f>Dati!B246</f>
        <v>#REF!</v>
      </c>
      <c r="C196" s="54" t="e">
        <f>IF(Dati!C246="","",LOG(Dati!C246))</f>
        <v>#REF!</v>
      </c>
      <c r="D196" s="55" t="e">
        <f>IF(Dati!J246&lt;3,"",IF(Dati!J246&gt;=4,"",Dati!J246))</f>
        <v>#REF!</v>
      </c>
      <c r="E196" s="55" t="e">
        <f>IF(Dati!K246&lt;3,"",IF(Dati!K246&gt;=4,"",Dati!K246))</f>
        <v>#REF!</v>
      </c>
      <c r="F196" s="55" t="e">
        <f>IF(Dati!L246&lt;3,"",IF(Dati!L246&gt;=4,"",Dati!L246))</f>
        <v>#REF!</v>
      </c>
      <c r="G196" s="55" t="e">
        <f>IF(Dati!M246&lt;3,"",IF(Dati!M246&gt;=4,"",Dati!M246))</f>
        <v>#REF!</v>
      </c>
      <c r="H196" s="55" t="e">
        <f>IF(Dati!N246&lt;3,"",IF(Dati!N246&gt;=4,"",Dati!N246))</f>
        <v>#REF!</v>
      </c>
      <c r="I196" s="56" t="e">
        <f>IF(C196&lt;3,"",IF(C196&gt;=4,"",IF(Dati!J246="","",(Dati!J246)/C196*100)))</f>
        <v>#REF!</v>
      </c>
      <c r="J196" s="56" t="e">
        <f>IF(C196&lt;3,"",IF(C196&gt;=4,"",IF(Dati!K246="","",(Dati!K246)/C196*100)))</f>
        <v>#REF!</v>
      </c>
      <c r="K196" s="56" t="e">
        <f>IF(C196&lt;3,"",IF(C196&gt;=4,"",IF(Dati!L246="","",(Dati!L246)/C196*100)))</f>
        <v>#REF!</v>
      </c>
      <c r="L196" s="56" t="e">
        <f>IF(C196&lt;3,"",IF(C196&gt;=4,"",IF(Dati!M246="","",(Dati!M246)/C196*100)))</f>
        <v>#REF!</v>
      </c>
      <c r="M196" s="56" t="e">
        <f>IF(C196&lt;3,"",IF(C196&gt;=4,"",IF(Dati!N246="","",(Dati!N246)/C196*100)))</f>
        <v>#REF!</v>
      </c>
    </row>
    <row r="197" spans="1:13" x14ac:dyDescent="0.25">
      <c r="A197" s="48">
        <f>Dati!A247</f>
        <v>10</v>
      </c>
      <c r="B197" s="48" t="e">
        <f>Dati!B247</f>
        <v>#REF!</v>
      </c>
      <c r="C197" s="54" t="e">
        <f>IF(Dati!C247="","",LOG(Dati!C247))</f>
        <v>#REF!</v>
      </c>
      <c r="D197" s="55" t="e">
        <f>IF(Dati!J247&lt;3,"",IF(Dati!J247&gt;=4,"",Dati!J247))</f>
        <v>#REF!</v>
      </c>
      <c r="E197" s="55" t="e">
        <f>IF(Dati!K247&lt;3,"",IF(Dati!K247&gt;=4,"",Dati!K247))</f>
        <v>#REF!</v>
      </c>
      <c r="F197" s="55" t="e">
        <f>IF(Dati!L247&lt;3,"",IF(Dati!L247&gt;=4,"",Dati!L247))</f>
        <v>#REF!</v>
      </c>
      <c r="G197" s="55" t="e">
        <f>IF(Dati!M247&lt;3,"",IF(Dati!M247&gt;=4,"",Dati!M247))</f>
        <v>#REF!</v>
      </c>
      <c r="H197" s="55" t="e">
        <f>IF(Dati!N247&lt;3,"",IF(Dati!N247&gt;=4,"",Dati!N247))</f>
        <v>#REF!</v>
      </c>
      <c r="I197" s="56" t="e">
        <f>IF(C197&lt;3,"",IF(C197&gt;=4,"",IF(Dati!J247="","",(Dati!J247)/C197*100)))</f>
        <v>#REF!</v>
      </c>
      <c r="J197" s="56" t="e">
        <f>IF(C197&lt;3,"",IF(C197&gt;=4,"",IF(Dati!K247="","",(Dati!K247)/C197*100)))</f>
        <v>#REF!</v>
      </c>
      <c r="K197" s="56" t="e">
        <f>IF(C197&lt;3,"",IF(C197&gt;=4,"",IF(Dati!L247="","",(Dati!L247)/C197*100)))</f>
        <v>#REF!</v>
      </c>
      <c r="L197" s="56" t="e">
        <f>IF(C197&lt;3,"",IF(C197&gt;=4,"",IF(Dati!M247="","",(Dati!M247)/C197*100)))</f>
        <v>#REF!</v>
      </c>
      <c r="M197" s="56" t="e">
        <f>IF(C197&lt;3,"",IF(C197&gt;=4,"",IF(Dati!N247="","",(Dati!N247)/C197*100)))</f>
        <v>#REF!</v>
      </c>
    </row>
    <row r="198" spans="1:13" x14ac:dyDescent="0.25">
      <c r="A198" s="48">
        <f>Dati!A248</f>
        <v>11</v>
      </c>
      <c r="B198" s="48" t="e">
        <f>Dati!B248</f>
        <v>#REF!</v>
      </c>
      <c r="C198" s="54" t="e">
        <f>IF(Dati!C248="","",LOG(Dati!C248))</f>
        <v>#REF!</v>
      </c>
      <c r="D198" s="55" t="e">
        <f>IF(Dati!J248&lt;3,"",IF(Dati!J248&gt;=4,"",Dati!J248))</f>
        <v>#REF!</v>
      </c>
      <c r="E198" s="55" t="e">
        <f>IF(Dati!K248&lt;3,"",IF(Dati!K248&gt;=4,"",Dati!K248))</f>
        <v>#REF!</v>
      </c>
      <c r="F198" s="55" t="e">
        <f>IF(Dati!L248&lt;3,"",IF(Dati!L248&gt;=4,"",Dati!L248))</f>
        <v>#REF!</v>
      </c>
      <c r="G198" s="55" t="e">
        <f>IF(Dati!M248&lt;3,"",IF(Dati!M248&gt;=4,"",Dati!M248))</f>
        <v>#REF!</v>
      </c>
      <c r="H198" s="55" t="e">
        <f>IF(Dati!N248&lt;3,"",IF(Dati!N248&gt;=4,"",Dati!N248))</f>
        <v>#REF!</v>
      </c>
      <c r="I198" s="56" t="e">
        <f>IF(C198&lt;3,"",IF(C198&gt;=4,"",IF(Dati!J248="","",(Dati!J248)/C198*100)))</f>
        <v>#REF!</v>
      </c>
      <c r="J198" s="56" t="e">
        <f>IF(C198&lt;3,"",IF(C198&gt;=4,"",IF(Dati!K248="","",(Dati!K248)/C198*100)))</f>
        <v>#REF!</v>
      </c>
      <c r="K198" s="56" t="e">
        <f>IF(C198&lt;3,"",IF(C198&gt;=4,"",IF(Dati!L248="","",(Dati!L248)/C198*100)))</f>
        <v>#REF!</v>
      </c>
      <c r="L198" s="56" t="e">
        <f>IF(C198&lt;3,"",IF(C198&gt;=4,"",IF(Dati!M248="","",(Dati!M248)/C198*100)))</f>
        <v>#REF!</v>
      </c>
      <c r="M198" s="56" t="e">
        <f>IF(C198&lt;3,"",IF(C198&gt;=4,"",IF(Dati!N248="","",(Dati!N248)/C198*100)))</f>
        <v>#REF!</v>
      </c>
    </row>
    <row r="199" spans="1:13" x14ac:dyDescent="0.25">
      <c r="A199" s="48">
        <f>Dati!A249</f>
        <v>12</v>
      </c>
      <c r="B199" s="48" t="e">
        <f>Dati!B249</f>
        <v>#REF!</v>
      </c>
      <c r="C199" s="54" t="e">
        <f>IF(Dati!C249="","",LOG(Dati!C249))</f>
        <v>#REF!</v>
      </c>
      <c r="D199" s="55" t="e">
        <f>IF(Dati!J249&lt;3,"",IF(Dati!J249&gt;=4,"",Dati!J249))</f>
        <v>#REF!</v>
      </c>
      <c r="E199" s="55" t="e">
        <f>IF(Dati!K249&lt;3,"",IF(Dati!K249&gt;=4,"",Dati!K249))</f>
        <v>#REF!</v>
      </c>
      <c r="F199" s="55" t="e">
        <f>IF(Dati!L249&lt;3,"",IF(Dati!L249&gt;=4,"",Dati!L249))</f>
        <v>#REF!</v>
      </c>
      <c r="G199" s="55" t="e">
        <f>IF(Dati!M249&lt;3,"",IF(Dati!M249&gt;=4,"",Dati!M249))</f>
        <v>#REF!</v>
      </c>
      <c r="H199" s="55" t="e">
        <f>IF(Dati!N249&lt;3,"",IF(Dati!N249&gt;=4,"",Dati!N249))</f>
        <v>#REF!</v>
      </c>
      <c r="I199" s="56" t="e">
        <f>IF(C199&lt;3,"",IF(C199&gt;=4,"",IF(Dati!J249="","",(Dati!J249)/C199*100)))</f>
        <v>#REF!</v>
      </c>
      <c r="J199" s="56" t="e">
        <f>IF(C199&lt;3,"",IF(C199&gt;=4,"",IF(Dati!K249="","",(Dati!K249)/C199*100)))</f>
        <v>#REF!</v>
      </c>
      <c r="K199" s="56" t="e">
        <f>IF(C199&lt;3,"",IF(C199&gt;=4,"",IF(Dati!L249="","",(Dati!L249)/C199*100)))</f>
        <v>#REF!</v>
      </c>
      <c r="L199" s="56" t="e">
        <f>IF(C199&lt;3,"",IF(C199&gt;=4,"",IF(Dati!M249="","",(Dati!M249)/C199*100)))</f>
        <v>#REF!</v>
      </c>
      <c r="M199" s="56" t="e">
        <f>IF(C199&lt;3,"",IF(C199&gt;=4,"",IF(Dati!N249="","",(Dati!N249)/C199*100)))</f>
        <v>#REF!</v>
      </c>
    </row>
    <row r="200" spans="1:13" x14ac:dyDescent="0.25">
      <c r="A200" s="48">
        <f>Dati!A250</f>
        <v>13</v>
      </c>
      <c r="B200" s="48" t="e">
        <f>Dati!B250</f>
        <v>#REF!</v>
      </c>
      <c r="C200" s="54" t="e">
        <f>IF(Dati!C250="","",LOG(Dati!C250))</f>
        <v>#REF!</v>
      </c>
      <c r="D200" s="55" t="e">
        <f>IF(Dati!J250&lt;3,"",IF(Dati!J250&gt;=4,"",Dati!J250))</f>
        <v>#REF!</v>
      </c>
      <c r="E200" s="55" t="e">
        <f>IF(Dati!K250&lt;3,"",IF(Dati!K250&gt;=4,"",Dati!K250))</f>
        <v>#REF!</v>
      </c>
      <c r="F200" s="55" t="e">
        <f>IF(Dati!L250&lt;3,"",IF(Dati!L250&gt;=4,"",Dati!L250))</f>
        <v>#REF!</v>
      </c>
      <c r="G200" s="55" t="e">
        <f>IF(Dati!M250&lt;3,"",IF(Dati!M250&gt;=4,"",Dati!M250))</f>
        <v>#REF!</v>
      </c>
      <c r="H200" s="55" t="e">
        <f>IF(Dati!N250&lt;3,"",IF(Dati!N250&gt;=4,"",Dati!N250))</f>
        <v>#REF!</v>
      </c>
      <c r="I200" s="56" t="e">
        <f>IF(C200&lt;3,"",IF(C200&gt;=4,"",IF(Dati!J250="","",(Dati!J250)/C200*100)))</f>
        <v>#REF!</v>
      </c>
      <c r="J200" s="56" t="e">
        <f>IF(C200&lt;3,"",IF(C200&gt;=4,"",IF(Dati!K250="","",(Dati!K250)/C200*100)))</f>
        <v>#REF!</v>
      </c>
      <c r="K200" s="56" t="e">
        <f>IF(C200&lt;3,"",IF(C200&gt;=4,"",IF(Dati!L250="","",(Dati!L250)/C200*100)))</f>
        <v>#REF!</v>
      </c>
      <c r="L200" s="56" t="e">
        <f>IF(C200&lt;3,"",IF(C200&gt;=4,"",IF(Dati!M250="","",(Dati!M250)/C200*100)))</f>
        <v>#REF!</v>
      </c>
      <c r="M200" s="56" t="e">
        <f>IF(C200&lt;3,"",IF(C200&gt;=4,"",IF(Dati!N250="","",(Dati!N250)/C200*100)))</f>
        <v>#REF!</v>
      </c>
    </row>
    <row r="201" spans="1:13" x14ac:dyDescent="0.25">
      <c r="A201" s="48">
        <f>Dati!A251</f>
        <v>14</v>
      </c>
      <c r="B201" s="48" t="e">
        <f>Dati!B251</f>
        <v>#REF!</v>
      </c>
      <c r="C201" s="54" t="e">
        <f>IF(Dati!C251="","",LOG(Dati!C251))</f>
        <v>#REF!</v>
      </c>
      <c r="D201" s="55" t="e">
        <f>IF(Dati!J251&lt;3,"",IF(Dati!J251&gt;=4,"",Dati!J251))</f>
        <v>#REF!</v>
      </c>
      <c r="E201" s="55" t="e">
        <f>IF(Dati!K251&lt;3,"",IF(Dati!K251&gt;=4,"",Dati!K251))</f>
        <v>#REF!</v>
      </c>
      <c r="F201" s="55" t="e">
        <f>IF(Dati!L251&lt;3,"",IF(Dati!L251&gt;=4,"",Dati!L251))</f>
        <v>#REF!</v>
      </c>
      <c r="G201" s="55" t="e">
        <f>IF(Dati!M251&lt;3,"",IF(Dati!M251&gt;=4,"",Dati!M251))</f>
        <v>#REF!</v>
      </c>
      <c r="H201" s="55" t="e">
        <f>IF(Dati!N251&lt;3,"",IF(Dati!N251&gt;=4,"",Dati!N251))</f>
        <v>#REF!</v>
      </c>
      <c r="I201" s="56" t="e">
        <f>IF(C201&lt;3,"",IF(C201&gt;=4,"",IF(Dati!J251="","",(Dati!J251)/C201*100)))</f>
        <v>#REF!</v>
      </c>
      <c r="J201" s="56" t="e">
        <f>IF(C201&lt;3,"",IF(C201&gt;=4,"",IF(Dati!K251="","",(Dati!K251)/C201*100)))</f>
        <v>#REF!</v>
      </c>
      <c r="K201" s="56" t="e">
        <f>IF(C201&lt;3,"",IF(C201&gt;=4,"",IF(Dati!L251="","",(Dati!L251)/C201*100)))</f>
        <v>#REF!</v>
      </c>
      <c r="L201" s="56" t="e">
        <f>IF(C201&lt;3,"",IF(C201&gt;=4,"",IF(Dati!M251="","",(Dati!M251)/C201*100)))</f>
        <v>#REF!</v>
      </c>
      <c r="M201" s="56" t="e">
        <f>IF(C201&lt;3,"",IF(C201&gt;=4,"",IF(Dati!N251="","",(Dati!N251)/C201*100)))</f>
        <v>#REF!</v>
      </c>
    </row>
    <row r="202" spans="1:13" x14ac:dyDescent="0.25">
      <c r="A202" s="48">
        <f>Dati!A252</f>
        <v>15</v>
      </c>
      <c r="B202" s="48" t="e">
        <f>Dati!B252</f>
        <v>#REF!</v>
      </c>
      <c r="C202" s="54" t="e">
        <f>IF(Dati!C252="","",LOG(Dati!C252))</f>
        <v>#REF!</v>
      </c>
      <c r="D202" s="55" t="e">
        <f>IF(Dati!J252&lt;3,"",IF(Dati!J252&gt;=4,"",Dati!J252))</f>
        <v>#REF!</v>
      </c>
      <c r="E202" s="55" t="e">
        <f>IF(Dati!K252&lt;3,"",IF(Dati!K252&gt;=4,"",Dati!K252))</f>
        <v>#REF!</v>
      </c>
      <c r="F202" s="55" t="e">
        <f>IF(Dati!L252&lt;3,"",IF(Dati!L252&gt;=4,"",Dati!L252))</f>
        <v>#REF!</v>
      </c>
      <c r="G202" s="55" t="e">
        <f>IF(Dati!M252&lt;3,"",IF(Dati!M252&gt;=4,"",Dati!M252))</f>
        <v>#REF!</v>
      </c>
      <c r="H202" s="55" t="e">
        <f>IF(Dati!N252&lt;3,"",IF(Dati!N252&gt;=4,"",Dati!N252))</f>
        <v>#REF!</v>
      </c>
      <c r="I202" s="56" t="e">
        <f>IF(C202&lt;3,"",IF(C202&gt;=4,"",IF(Dati!J252="","",(Dati!J252)/C202*100)))</f>
        <v>#REF!</v>
      </c>
      <c r="J202" s="56" t="e">
        <f>IF(C202&lt;3,"",IF(C202&gt;=4,"",IF(Dati!K252="","",(Dati!K252)/C202*100)))</f>
        <v>#REF!</v>
      </c>
      <c r="K202" s="56" t="e">
        <f>IF(C202&lt;3,"",IF(C202&gt;=4,"",IF(Dati!L252="","",(Dati!L252)/C202*100)))</f>
        <v>#REF!</v>
      </c>
      <c r="L202" s="56" t="e">
        <f>IF(C202&lt;3,"",IF(C202&gt;=4,"",IF(Dati!M252="","",(Dati!M252)/C202*100)))</f>
        <v>#REF!</v>
      </c>
      <c r="M202" s="56" t="e">
        <f>IF(C202&lt;3,"",IF(C202&gt;=4,"",IF(Dati!N252="","",(Dati!N252)/C202*100)))</f>
        <v>#REF!</v>
      </c>
    </row>
    <row r="203" spans="1:13" x14ac:dyDescent="0.25">
      <c r="A203" s="48">
        <f>Dati!A253</f>
        <v>16</v>
      </c>
      <c r="B203" s="48" t="e">
        <f>Dati!B253</f>
        <v>#REF!</v>
      </c>
      <c r="C203" s="54" t="e">
        <f>IF(Dati!C253="","",LOG(Dati!C253))</f>
        <v>#REF!</v>
      </c>
      <c r="D203" s="55" t="e">
        <f>IF(Dati!J253&lt;3,"",IF(Dati!J253&gt;=4,"",Dati!J253))</f>
        <v>#REF!</v>
      </c>
      <c r="E203" s="55" t="e">
        <f>IF(Dati!K253&lt;3,"",IF(Dati!K253&gt;=4,"",Dati!K253))</f>
        <v>#REF!</v>
      </c>
      <c r="F203" s="55" t="e">
        <f>IF(Dati!L253&lt;3,"",IF(Dati!L253&gt;=4,"",Dati!L253))</f>
        <v>#REF!</v>
      </c>
      <c r="G203" s="55" t="e">
        <f>IF(Dati!M253&lt;3,"",IF(Dati!M253&gt;=4,"",Dati!M253))</f>
        <v>#REF!</v>
      </c>
      <c r="H203" s="55" t="e">
        <f>IF(Dati!N253&lt;3,"",IF(Dati!N253&gt;=4,"",Dati!N253))</f>
        <v>#REF!</v>
      </c>
      <c r="I203" s="56" t="e">
        <f>IF(C203&lt;3,"",IF(C203&gt;=4,"",IF(Dati!J253="","",(Dati!J253)/C203*100)))</f>
        <v>#REF!</v>
      </c>
      <c r="J203" s="56" t="e">
        <f>IF(C203&lt;3,"",IF(C203&gt;=4,"",IF(Dati!K253="","",(Dati!K253)/C203*100)))</f>
        <v>#REF!</v>
      </c>
      <c r="K203" s="56" t="e">
        <f>IF(C203&lt;3,"",IF(C203&gt;=4,"",IF(Dati!L253="","",(Dati!L253)/C203*100)))</f>
        <v>#REF!</v>
      </c>
      <c r="L203" s="56" t="e">
        <f>IF(C203&lt;3,"",IF(C203&gt;=4,"",IF(Dati!M253="","",(Dati!M253)/C203*100)))</f>
        <v>#REF!</v>
      </c>
      <c r="M203" s="56" t="e">
        <f>IF(C203&lt;3,"",IF(C203&gt;=4,"",IF(Dati!N253="","",(Dati!N253)/C203*100)))</f>
        <v>#REF!</v>
      </c>
    </row>
    <row r="204" spans="1:13" x14ac:dyDescent="0.25">
      <c r="A204" s="48">
        <f>Dati!A254</f>
        <v>17</v>
      </c>
      <c r="B204" s="48" t="e">
        <f>Dati!B254</f>
        <v>#REF!</v>
      </c>
      <c r="C204" s="54" t="e">
        <f>IF(Dati!C254="","",LOG(Dati!C254))</f>
        <v>#REF!</v>
      </c>
      <c r="D204" s="55" t="e">
        <f>IF(Dati!J254&lt;3,"",IF(Dati!J254&gt;=4,"",Dati!J254))</f>
        <v>#REF!</v>
      </c>
      <c r="E204" s="55" t="e">
        <f>IF(Dati!K254&lt;3,"",IF(Dati!K254&gt;=4,"",Dati!K254))</f>
        <v>#REF!</v>
      </c>
      <c r="F204" s="55" t="e">
        <f>IF(Dati!L254&lt;3,"",IF(Dati!L254&gt;=4,"",Dati!L254))</f>
        <v>#REF!</v>
      </c>
      <c r="G204" s="55" t="e">
        <f>IF(Dati!M254&lt;3,"",IF(Dati!M254&gt;=4,"",Dati!M254))</f>
        <v>#REF!</v>
      </c>
      <c r="H204" s="55" t="e">
        <f>IF(Dati!N254&lt;3,"",IF(Dati!N254&gt;=4,"",Dati!N254))</f>
        <v>#REF!</v>
      </c>
      <c r="I204" s="56" t="e">
        <f>IF(C204&lt;3,"",IF(C204&gt;=4,"",IF(Dati!J254="","",(Dati!J254)/C204*100)))</f>
        <v>#REF!</v>
      </c>
      <c r="J204" s="56" t="e">
        <f>IF(C204&lt;3,"",IF(C204&gt;=4,"",IF(Dati!K254="","",(Dati!K254)/C204*100)))</f>
        <v>#REF!</v>
      </c>
      <c r="K204" s="56" t="e">
        <f>IF(C204&lt;3,"",IF(C204&gt;=4,"",IF(Dati!L254="","",(Dati!L254)/C204*100)))</f>
        <v>#REF!</v>
      </c>
      <c r="L204" s="56" t="e">
        <f>IF(C204&lt;3,"",IF(C204&gt;=4,"",IF(Dati!M254="","",(Dati!M254)/C204*100)))</f>
        <v>#REF!</v>
      </c>
      <c r="M204" s="56" t="e">
        <f>IF(C204&lt;3,"",IF(C204&gt;=4,"",IF(Dati!N254="","",(Dati!N254)/C204*100)))</f>
        <v>#REF!</v>
      </c>
    </row>
    <row r="205" spans="1:13" ht="13.8" thickBot="1" x14ac:dyDescent="0.3">
      <c r="A205" s="48"/>
      <c r="B205" s="48"/>
      <c r="C205" s="67"/>
      <c r="D205" s="66"/>
      <c r="E205" s="66"/>
      <c r="F205" s="66"/>
      <c r="G205" s="66"/>
      <c r="H205" s="66"/>
      <c r="I205" s="52"/>
      <c r="J205" s="52"/>
      <c r="K205" s="52"/>
      <c r="L205" s="52"/>
      <c r="M205" s="52"/>
    </row>
    <row r="206" spans="1:13" ht="13.8" thickTop="1" x14ac:dyDescent="0.25">
      <c r="A206" s="68"/>
      <c r="B206" s="68"/>
      <c r="C206" s="69" t="s">
        <v>14</v>
      </c>
      <c r="D206" s="69"/>
      <c r="E206" s="70" t="str">
        <f>IF(COUNT(D188:H204)&lt;2,"",AVERAGE(D188:H204))</f>
        <v/>
      </c>
      <c r="F206" s="69"/>
      <c r="G206" s="69"/>
      <c r="H206" s="69"/>
      <c r="I206" s="71"/>
      <c r="J206" s="71" t="s">
        <v>7</v>
      </c>
      <c r="K206" s="71"/>
      <c r="L206" s="71"/>
      <c r="M206" s="71"/>
    </row>
    <row r="207" spans="1:13" x14ac:dyDescent="0.25">
      <c r="C207" s="73" t="s">
        <v>6</v>
      </c>
      <c r="E207" s="55" t="str">
        <f>IF(COUNT(D188:H204)&lt;2,"",STDEV(D188:H204))</f>
        <v/>
      </c>
      <c r="J207" s="73" t="s">
        <v>14</v>
      </c>
      <c r="K207" s="73"/>
      <c r="L207" s="55" t="str">
        <f>IF(COUNT(I188:M204)=0,"",AVERAGE(I188:M204))</f>
        <v/>
      </c>
    </row>
    <row r="208" spans="1:13" x14ac:dyDescent="0.25">
      <c r="C208" s="73" t="s">
        <v>23</v>
      </c>
      <c r="E208" s="55" t="str">
        <f>IF(COUNT(D188:H204)=0,"Immettere dati",IF(COUNT(D188:H204)&lt;2,"Immettere più dati",E207*2^0.5*(TINV(0.05,COUNT(D188:H204)-1))))</f>
        <v>Immettere dati</v>
      </c>
      <c r="F208" s="54" t="str">
        <f>IF(COUNT(D188:H204)=0,"",IF(COUNT(D188:H204)&lt;6,"Attenzione, dati insufficienti!",""))</f>
        <v/>
      </c>
      <c r="J208" s="73" t="s">
        <v>52</v>
      </c>
      <c r="K208" s="73"/>
      <c r="L208" s="55" t="str">
        <f>IF(COUNT(I188:M204)&lt;2,"",STDEV(I188:M204)*2)</f>
        <v/>
      </c>
    </row>
    <row r="209" spans="1:13" x14ac:dyDescent="0.25">
      <c r="C209" s="39" t="s">
        <v>9</v>
      </c>
      <c r="E209" s="55" t="str">
        <f>IF(COUNT(D188:H204)&lt;2,"",E208/(2^0.5))</f>
        <v/>
      </c>
      <c r="F209" s="74" t="str">
        <f>IF(COUNT(D188:H204)=0,"",IF(COUNT(D188:H204)&lt;6,"Attenzione, dati insufficienti!",""))</f>
        <v/>
      </c>
      <c r="L209" s="39" t="str">
        <f>IF(COUNT(I188:M204)&lt;2,"",DEVSQ(I188:M204))</f>
        <v/>
      </c>
    </row>
    <row r="210" spans="1:13" ht="13.8" thickBot="1" x14ac:dyDescent="0.3">
      <c r="C210" s="39" t="s">
        <v>10</v>
      </c>
      <c r="E210" s="55" t="str">
        <f>IF(COUNT(D188:H204)&lt;2,"",E208/2)</f>
        <v/>
      </c>
      <c r="F210" s="74" t="str">
        <f>IF(COUNT(D188:H204)=0,"",IF(COUNT(D188:H204)&lt;6,"Attenzione, dati insufficienti!",""))</f>
        <v/>
      </c>
      <c r="L210" s="39" t="str">
        <f>IF(COUNT(I188:M204)&lt;2,"",VAR(I188:M204))</f>
        <v/>
      </c>
    </row>
    <row r="211" spans="1:13" ht="13.8" thickTop="1" x14ac:dyDescent="0.2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</row>
  </sheetData>
  <sheetProtection password="EB3E" sheet="1" objects="1" scenarios="1"/>
  <mergeCells count="11">
    <mergeCell ref="A1:I1"/>
    <mergeCell ref="D3:F3"/>
    <mergeCell ref="I5:M5"/>
    <mergeCell ref="I31:M31"/>
    <mergeCell ref="O6:Q6"/>
    <mergeCell ref="I187:M187"/>
    <mergeCell ref="I57:M57"/>
    <mergeCell ref="I83:M83"/>
    <mergeCell ref="I109:M109"/>
    <mergeCell ref="I135:M135"/>
    <mergeCell ref="I161:M161"/>
  </mergeCells>
  <phoneticPr fontId="0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1"/>
  <sheetViews>
    <sheetView topLeftCell="N1212" zoomScale="50" workbookViewId="0">
      <selection activeCell="AK1259" sqref="AK1259"/>
    </sheetView>
  </sheetViews>
  <sheetFormatPr defaultRowHeight="13.2" x14ac:dyDescent="0.25"/>
  <cols>
    <col min="1" max="1" width="7.33203125" style="39" customWidth="1"/>
    <col min="2" max="2" width="6.33203125" style="39" customWidth="1"/>
    <col min="3" max="3" width="8.33203125" style="39" customWidth="1"/>
    <col min="4" max="4" width="5.6640625" style="39" customWidth="1"/>
    <col min="5" max="5" width="6.109375" style="39" customWidth="1"/>
    <col min="6" max="6" width="5" style="39" customWidth="1"/>
    <col min="7" max="7" width="5.109375" style="39" customWidth="1"/>
    <col min="8" max="8" width="5.88671875" style="39" customWidth="1"/>
    <col min="9" max="9" width="7.33203125" style="39" customWidth="1"/>
    <col min="10" max="10" width="5.88671875" style="39" customWidth="1"/>
    <col min="11" max="11" width="5.6640625" style="39" customWidth="1"/>
    <col min="12" max="12" width="6.5546875" style="39" customWidth="1"/>
    <col min="13" max="13" width="5.5546875" style="39" customWidth="1"/>
    <col min="14" max="16384" width="8.88671875" style="39"/>
  </cols>
  <sheetData>
    <row r="1" spans="1:19" ht="17.399999999999999" x14ac:dyDescent="0.3">
      <c r="A1" s="1017" t="s">
        <v>8</v>
      </c>
      <c r="B1" s="1017"/>
      <c r="C1" s="1017"/>
      <c r="D1" s="1017"/>
      <c r="E1" s="1017"/>
      <c r="F1" s="1017"/>
      <c r="G1" s="1017"/>
      <c r="H1" s="1017"/>
      <c r="I1" s="1017"/>
    </row>
    <row r="2" spans="1:19" x14ac:dyDescent="0.25">
      <c r="A2" s="40"/>
      <c r="B2" s="40"/>
      <c r="E2" s="41"/>
      <c r="F2" s="42" t="s">
        <v>0</v>
      </c>
      <c r="G2" s="42"/>
      <c r="H2" s="43"/>
    </row>
    <row r="3" spans="1:19" x14ac:dyDescent="0.25">
      <c r="A3" s="39" t="s">
        <v>1</v>
      </c>
      <c r="B3" s="39" t="s">
        <v>4</v>
      </c>
      <c r="D3" s="1018" t="s">
        <v>3</v>
      </c>
      <c r="E3" s="1012"/>
      <c r="F3" s="1019"/>
    </row>
    <row r="4" spans="1:19" x14ac:dyDescent="0.25">
      <c r="A4" s="39" t="s">
        <v>15</v>
      </c>
      <c r="D4" s="45"/>
      <c r="E4" s="44"/>
      <c r="F4" s="46"/>
      <c r="G4" s="47"/>
      <c r="H4" s="47"/>
    </row>
    <row r="5" spans="1:19" ht="19.95" customHeight="1" thickBot="1" x14ac:dyDescent="0.3">
      <c r="A5" s="48" t="str">
        <f>Dati!A13</f>
        <v>N.</v>
      </c>
      <c r="B5" s="48" t="str">
        <f>Dati!B13</f>
        <v>Anno</v>
      </c>
      <c r="C5" s="49" t="str">
        <f>Dati!C13</f>
        <v>Valore assegnato</v>
      </c>
      <c r="D5" s="50">
        <f>Dati!D13</f>
        <v>1</v>
      </c>
      <c r="E5" s="50">
        <f>Dati!E13</f>
        <v>2</v>
      </c>
      <c r="F5" s="51">
        <f>Dati!F13</f>
        <v>3</v>
      </c>
      <c r="G5" s="51">
        <f>Dati!G13</f>
        <v>4</v>
      </c>
      <c r="H5" s="51">
        <f>Dati!H13</f>
        <v>5</v>
      </c>
      <c r="I5" s="1016" t="s">
        <v>13</v>
      </c>
      <c r="J5" s="1016"/>
      <c r="K5" s="1016"/>
      <c r="L5" s="1016"/>
      <c r="M5" s="1016"/>
      <c r="N5" s="51"/>
      <c r="O5" s="51"/>
      <c r="P5" s="52"/>
      <c r="Q5" s="52"/>
      <c r="R5" s="52"/>
      <c r="S5" s="52"/>
    </row>
    <row r="6" spans="1:19" x14ac:dyDescent="0.25">
      <c r="A6" s="53">
        <f>Dati!A14</f>
        <v>1</v>
      </c>
      <c r="B6" s="53">
        <f>Dati!B14</f>
        <v>2006</v>
      </c>
      <c r="C6" s="54">
        <f>IF(Dati!C14="","",LOG(Dati!C14))</f>
        <v>3.7403626894942437</v>
      </c>
      <c r="D6" s="55" t="str">
        <f>IF(Dati!J14&lt;4,"",IF(Dati!J14&gt;=5,"",Dati!J14))</f>
        <v/>
      </c>
      <c r="E6" s="55" t="str">
        <f>IF(Dati!K14&lt;4,"",IF(Dati!K14&gt;=5,"",Dati!K14))</f>
        <v/>
      </c>
      <c r="F6" s="55" t="str">
        <f>IF(Dati!L14&lt;4,"",IF(Dati!L14&gt;=5,"",Dati!L14))</f>
        <v/>
      </c>
      <c r="G6" s="55" t="str">
        <f>IF(Dati!M14&lt;4,"",IF(Dati!M14&gt;=5,"",Dati!M14))</f>
        <v/>
      </c>
      <c r="H6" s="55" t="str">
        <f>IF(Dati!N14&lt;4,"",IF(Dati!N14&gt;=5,"",Dati!N14))</f>
        <v/>
      </c>
      <c r="I6" s="56" t="str">
        <f>IF(C6&lt;4,"",IF(C6&gt;=5,"",IF(Dati!J14="","",(Dati!J14)/C6*100)))</f>
        <v/>
      </c>
      <c r="J6" s="56" t="str">
        <f>IF(C6&lt;4,"",IF(C6&gt;=5,"",IF(Dati!K14="","",(Dati!K14)/C6*100)))</f>
        <v/>
      </c>
      <c r="K6" s="56" t="str">
        <f>IF(C6&lt;4,"",IF(C6&gt;=5,"",IF(Dati!L14="","",(Dati!L14)/C6*100)))</f>
        <v/>
      </c>
      <c r="L6" s="56" t="str">
        <f>IF(C6&lt;4,"",IF(C6&gt;=5,"",IF(Dati!M14="","",(Dati!M14)/C6*100)))</f>
        <v/>
      </c>
      <c r="M6" s="56" t="str">
        <f>IF(C6&lt;4,"",IF(C6&gt;=5,"",IF(Dati!N14="","",(Dati!N14)/C6*100)))</f>
        <v/>
      </c>
      <c r="N6" s="57"/>
      <c r="O6" s="1020" t="s">
        <v>27</v>
      </c>
      <c r="P6" s="1024"/>
      <c r="Q6" s="1025"/>
      <c r="R6" s="52"/>
      <c r="S6" s="52"/>
    </row>
    <row r="7" spans="1:19" x14ac:dyDescent="0.25">
      <c r="A7" s="53">
        <f>Dati!A15</f>
        <v>2</v>
      </c>
      <c r="B7" s="53">
        <f>Dati!B15</f>
        <v>2007</v>
      </c>
      <c r="C7" s="54">
        <f>IF(Dati!C15="","",LOG(Dati!C15))</f>
        <v>2.7781512503836434</v>
      </c>
      <c r="D7" s="55" t="str">
        <f>IF(Dati!J15&lt;4,"",IF(Dati!J15&gt;=5,"",Dati!J15))</f>
        <v/>
      </c>
      <c r="E7" s="55" t="str">
        <f>IF(Dati!K15&lt;4,"",IF(Dati!K15&gt;=5,"",Dati!K15))</f>
        <v/>
      </c>
      <c r="F7" s="55" t="str">
        <f>IF(Dati!L15&lt;4,"",IF(Dati!L15&gt;=5,"",Dati!L15))</f>
        <v/>
      </c>
      <c r="G7" s="55" t="str">
        <f>IF(Dati!M15&lt;4,"",IF(Dati!M15&gt;=5,"",Dati!M15))</f>
        <v/>
      </c>
      <c r="H7" s="55" t="str">
        <f>IF(Dati!N15&lt;4,"",IF(Dati!N15&gt;=5,"",Dati!N15))</f>
        <v/>
      </c>
      <c r="I7" s="56" t="str">
        <f>IF(C7&lt;4,"",IF(C7&gt;=5,"",IF(Dati!J15="","",(Dati!J15)/C7*100)))</f>
        <v/>
      </c>
      <c r="J7" s="56" t="str">
        <f>IF(C7&lt;4,"",IF(C7&gt;=5,"",IF(Dati!K15="","",(Dati!K15)/C7*100)))</f>
        <v/>
      </c>
      <c r="K7" s="56" t="str">
        <f>IF(C7&lt;4,"",IF(C7&gt;=5,"",IF(Dati!L15="","",(Dati!L15)/C7*100)))</f>
        <v/>
      </c>
      <c r="L7" s="56" t="str">
        <f>IF(C7&lt;4,"",IF(C7&gt;=5,"",IF(Dati!M15="","",(Dati!M15)/C7*100)))</f>
        <v/>
      </c>
      <c r="M7" s="56" t="str">
        <f>IF(C7&lt;4,"",IF(C7&gt;=5,"",IF(Dati!N15="","",(Dati!N15)/C7*100)))</f>
        <v/>
      </c>
      <c r="N7" s="57"/>
      <c r="O7" s="58"/>
      <c r="P7" s="52"/>
      <c r="Q7" s="59"/>
      <c r="R7" s="52"/>
      <c r="S7" s="52"/>
    </row>
    <row r="8" spans="1:19" x14ac:dyDescent="0.25">
      <c r="A8" s="53">
        <f>Dati!A16</f>
        <v>3</v>
      </c>
      <c r="B8" s="53" t="str">
        <f>Dati!B16</f>
        <v/>
      </c>
      <c r="C8" s="54" t="str">
        <f>IF(Dati!C16="","",LOG(Dati!C16))</f>
        <v/>
      </c>
      <c r="D8" s="55" t="str">
        <f>IF(Dati!J16&lt;4,"",IF(Dati!J16&gt;=5,"",Dati!J16))</f>
        <v/>
      </c>
      <c r="E8" s="55" t="str">
        <f>IF(Dati!K16&lt;4,"",IF(Dati!K16&gt;=5,"",Dati!K16))</f>
        <v/>
      </c>
      <c r="F8" s="55" t="str">
        <f>IF(Dati!L16&lt;4,"",IF(Dati!L16&gt;=5,"",Dati!L16))</f>
        <v/>
      </c>
      <c r="G8" s="55" t="str">
        <f>IF(Dati!M16&lt;4,"",IF(Dati!M16&gt;=5,"",Dati!M16))</f>
        <v/>
      </c>
      <c r="H8" s="55" t="str">
        <f>IF(Dati!N16&lt;4,"",IF(Dati!N16&gt;=5,"",Dati!N16))</f>
        <v/>
      </c>
      <c r="I8" s="56" t="str">
        <f>IF(C8&lt;4,"",IF(C8&gt;=5,"",IF(Dati!J16="","",(Dati!J16)/C8*100)))</f>
        <v/>
      </c>
      <c r="J8" s="56" t="str">
        <f>IF(C8&lt;4,"",IF(C8&gt;=5,"",IF(Dati!K16="","",(Dati!K16)/C8*100)))</f>
        <v/>
      </c>
      <c r="K8" s="56" t="str">
        <f>IF(C8&lt;4,"",IF(C8&gt;=5,"",IF(Dati!L16="","",(Dati!L16)/C8*100)))</f>
        <v/>
      </c>
      <c r="L8" s="56" t="str">
        <f>IF(C8&lt;4,"",IF(C8&gt;=5,"",IF(Dati!M16="","",(Dati!M16)/C8*100)))</f>
        <v/>
      </c>
      <c r="M8" s="56" t="str">
        <f>IF(C8&lt;4,"",IF(C8&gt;=5,"",IF(Dati!N16="","",(Dati!N16)/C8*100)))</f>
        <v/>
      </c>
      <c r="N8" s="57"/>
      <c r="O8" s="60" t="s">
        <v>25</v>
      </c>
      <c r="P8" s="52"/>
      <c r="Q8" s="61" t="str">
        <f>IF(COUNT(D6:H22,D32:H48,D58:H74,D84:H100,D110:H126,D136:H152,D162:H178,D188:H204)&lt;2,"",IF(P13&lt;2,"",AVERAGE(D6:H22,D32:H48,D58:H74,D84:H100,D110:H126,D136:H152,D162:H178,D188:H204)))</f>
        <v/>
      </c>
      <c r="R8" s="52"/>
      <c r="S8" s="52"/>
    </row>
    <row r="9" spans="1:19" x14ac:dyDescent="0.25">
      <c r="A9" s="53">
        <f>Dati!A17</f>
        <v>4</v>
      </c>
      <c r="B9" s="53">
        <f>Dati!B17</f>
        <v>2007</v>
      </c>
      <c r="C9" s="54">
        <f>IF(Dati!C17="","",LOG(Dati!C17))</f>
        <v>2.9867717342662448</v>
      </c>
      <c r="D9" s="55" t="str">
        <f>IF(Dati!J17&lt;4,"",IF(Dati!J17&gt;=5,"",Dati!J17))</f>
        <v/>
      </c>
      <c r="E9" s="55" t="str">
        <f>IF(Dati!K17&lt;4,"",IF(Dati!K17&gt;=5,"",Dati!K17))</f>
        <v/>
      </c>
      <c r="F9" s="55" t="str">
        <f>IF(Dati!L17&lt;4,"",IF(Dati!L17&gt;=5,"",Dati!L17))</f>
        <v/>
      </c>
      <c r="G9" s="55" t="str">
        <f>IF(Dati!M17&lt;4,"",IF(Dati!M17&gt;=5,"",Dati!M17))</f>
        <v/>
      </c>
      <c r="H9" s="55" t="str">
        <f>IF(Dati!N17&lt;4,"",IF(Dati!N17&gt;=5,"",Dati!N17))</f>
        <v/>
      </c>
      <c r="I9" s="56" t="str">
        <f>IF(C9&lt;4,"",IF(C9&gt;=5,"",IF(Dati!J17="","",(Dati!J17)/C9*100)))</f>
        <v/>
      </c>
      <c r="J9" s="56" t="str">
        <f>IF(C9&lt;4,"",IF(C9&gt;=5,"",IF(Dati!K17="","",(Dati!K17)/C9*100)))</f>
        <v/>
      </c>
      <c r="K9" s="56" t="str">
        <f>IF(C9&lt;4,"",IF(C9&gt;=5,"",IF(Dati!L17="","",(Dati!L17)/C9*100)))</f>
        <v/>
      </c>
      <c r="L9" s="56" t="str">
        <f>IF(C9&lt;4,"",IF(C9&gt;=5,"",IF(Dati!M17="","",(Dati!M17)/C9*100)))</f>
        <v/>
      </c>
      <c r="M9" s="56" t="str">
        <f>IF(C9&lt;4,"",IF(C9&gt;=5,"",IF(Dati!N17="","",(Dati!N17)/C9*100)))</f>
        <v/>
      </c>
      <c r="N9" s="57"/>
      <c r="O9" s="60" t="s">
        <v>26</v>
      </c>
      <c r="P9" s="52"/>
      <c r="Q9" s="61" t="str">
        <f>IF(COUNT(D6:H22,D32:H48,D58:H74,D84:H100,D110:H126,D136:H152,D162:H178,D188:H204)&lt;2,"",IF(P13&lt;2,"",STDEV(D6:H22,D32:H48,D58:H74,D84:H100,D110:H126,D136:H152,D162:H178,D188:H204)))</f>
        <v/>
      </c>
      <c r="R9" s="52"/>
      <c r="S9" s="52"/>
    </row>
    <row r="10" spans="1:19" ht="13.8" thickBot="1" x14ac:dyDescent="0.3">
      <c r="A10" s="53">
        <f>Dati!A18</f>
        <v>5</v>
      </c>
      <c r="B10" s="53" t="str">
        <f>Dati!B18</f>
        <v/>
      </c>
      <c r="C10" s="54" t="str">
        <f>IF(Dati!C18="","",LOG(Dati!C18))</f>
        <v/>
      </c>
      <c r="D10" s="55" t="str">
        <f>IF(Dati!J18&lt;4,"",IF(Dati!J18&gt;=5,"",Dati!J18))</f>
        <v/>
      </c>
      <c r="E10" s="55" t="str">
        <f>IF(Dati!K18&lt;4,"",IF(Dati!K18&gt;=5,"",Dati!K18))</f>
        <v/>
      </c>
      <c r="F10" s="55" t="str">
        <f>IF(Dati!L18&lt;4,"",IF(Dati!L18&gt;=5,"",Dati!L18))</f>
        <v/>
      </c>
      <c r="G10" s="55" t="str">
        <f>IF(Dati!M18&lt;4,"",IF(Dati!M18&gt;=5,"",Dati!M18))</f>
        <v/>
      </c>
      <c r="H10" s="55" t="str">
        <f>IF(Dati!N18&lt;4,"",IF(Dati!N18&gt;=5,"",Dati!N18))</f>
        <v/>
      </c>
      <c r="I10" s="56" t="str">
        <f>IF(C10&lt;4,"",IF(C10&gt;=5,"",IF(Dati!J18="","",(Dati!J18)/C10*100)))</f>
        <v/>
      </c>
      <c r="J10" s="56" t="str">
        <f>IF(C10&lt;4,"",IF(C10&gt;=5,"",IF(Dati!K18="","",(Dati!K18)/C10*100)))</f>
        <v/>
      </c>
      <c r="K10" s="56" t="str">
        <f>IF(C10&lt;4,"",IF(C10&gt;=5,"",IF(Dati!L18="","",(Dati!L18)/C10*100)))</f>
        <v/>
      </c>
      <c r="L10" s="56" t="str">
        <f>IF(C10&lt;4,"",IF(C10&gt;=5,"",IF(Dati!M18="","",(Dati!M18)/C10*100)))</f>
        <v/>
      </c>
      <c r="M10" s="56" t="str">
        <f>IF(C10&lt;4,"",IF(C10&gt;=5,"",IF(Dati!N18="","",(Dati!N18)/C10*100)))</f>
        <v/>
      </c>
      <c r="N10" s="57"/>
      <c r="O10" s="62" t="s">
        <v>28</v>
      </c>
      <c r="P10" s="63"/>
      <c r="Q10" s="64" t="str">
        <f>IF(COUNT(D6:H22,D32:H48,D58:H74,D84:H100,D110:H126,D136:H152,D162:H178,D188:H204)&lt;2,"Immettere più dati",IF(P13&lt;2,"Immettere più lab.",Q9*2^0.5*(TINV(0.05,COUNT(D6:H22,D32:H48,D58:H74,D84:H100,D110:H126,D136:H152,D162:H178,D188:H204)-1))))</f>
        <v>Immettere più lab.</v>
      </c>
      <c r="R10" s="52"/>
      <c r="S10" s="52"/>
    </row>
    <row r="11" spans="1:19" x14ac:dyDescent="0.25">
      <c r="A11" s="53">
        <f>Dati!A19</f>
        <v>6</v>
      </c>
      <c r="B11" s="53">
        <f>Dati!B19</f>
        <v>2008</v>
      </c>
      <c r="C11" s="54">
        <f>IF(Dati!C19="","",LOG(Dati!C19))</f>
        <v>3.1931245983544616</v>
      </c>
      <c r="D11" s="55" t="str">
        <f>IF(Dati!J19&lt;4,"",IF(Dati!J19&gt;=5,"",Dati!J19))</f>
        <v/>
      </c>
      <c r="E11" s="55" t="str">
        <f>IF(Dati!K19&lt;4,"",IF(Dati!K19&gt;=5,"",Dati!K19))</f>
        <v/>
      </c>
      <c r="F11" s="55" t="str">
        <f>IF(Dati!L19&lt;4,"",IF(Dati!L19&gt;=5,"",Dati!L19))</f>
        <v/>
      </c>
      <c r="G11" s="55" t="str">
        <f>IF(Dati!M19&lt;4,"",IF(Dati!M19&gt;=5,"",Dati!M19))</f>
        <v/>
      </c>
      <c r="H11" s="55" t="str">
        <f>IF(Dati!N19&lt;4,"",IF(Dati!N19&gt;=5,"",Dati!N19))</f>
        <v/>
      </c>
      <c r="I11" s="56" t="str">
        <f>IF(C11&lt;4,"",IF(C11&gt;=5,"",IF(Dati!J19="","",(Dati!J19)/C11*100)))</f>
        <v/>
      </c>
      <c r="J11" s="56" t="str">
        <f>IF(C11&lt;4,"",IF(C11&gt;=5,"",IF(Dati!K19="","",(Dati!K19)/C11*100)))</f>
        <v/>
      </c>
      <c r="K11" s="56" t="str">
        <f>IF(C11&lt;4,"",IF(C11&gt;=5,"",IF(Dati!L19="","",(Dati!L19)/C11*100)))</f>
        <v/>
      </c>
      <c r="L11" s="56" t="str">
        <f>IF(C11&lt;4,"",IF(C11&gt;=5,"",IF(Dati!M19="","",(Dati!M19)/C11*100)))</f>
        <v/>
      </c>
      <c r="M11" s="56" t="str">
        <f>IF(C11&lt;4,"",IF(C11&gt;=5,"",IF(Dati!N19="","",(Dati!N19)/C11*100)))</f>
        <v/>
      </c>
      <c r="N11" s="57"/>
      <c r="O11" s="57"/>
      <c r="P11" s="52"/>
      <c r="Q11" s="52"/>
      <c r="R11" s="52"/>
      <c r="S11" s="52"/>
    </row>
    <row r="12" spans="1:19" x14ac:dyDescent="0.25">
      <c r="A12" s="53">
        <f>Dati!A20</f>
        <v>7</v>
      </c>
      <c r="B12" s="53" t="str">
        <f>Dati!B20</f>
        <v/>
      </c>
      <c r="C12" s="54" t="str">
        <f>IF(Dati!C20="","",LOG(Dati!C20))</f>
        <v/>
      </c>
      <c r="D12" s="55" t="str">
        <f>IF(Dati!J20&lt;4,"",IF(Dati!J20&gt;=5,"",Dati!J20))</f>
        <v/>
      </c>
      <c r="E12" s="55" t="str">
        <f>IF(Dati!K20&lt;4,"",IF(Dati!K20&gt;=5,"",Dati!K20))</f>
        <v/>
      </c>
      <c r="F12" s="55" t="str">
        <f>IF(Dati!L20&lt;4,"",IF(Dati!L20&gt;=5,"",Dati!L20))</f>
        <v/>
      </c>
      <c r="G12" s="55" t="str">
        <f>IF(Dati!M20&lt;4,"",IF(Dati!M20&gt;=5,"",Dati!M20))</f>
        <v/>
      </c>
      <c r="H12" s="55" t="str">
        <f>IF(Dati!N20&lt;4,"",IF(Dati!N20&gt;=5,"",Dati!N20))</f>
        <v/>
      </c>
      <c r="I12" s="56" t="str">
        <f>IF(C12&lt;4,"",IF(C12&gt;=5,"",IF(Dati!J20="","",(Dati!J20)/C12*100)))</f>
        <v/>
      </c>
      <c r="J12" s="56" t="str">
        <f>IF(C12&lt;4,"",IF(C12&gt;=5,"",IF(Dati!K20="","",(Dati!K20)/C12*100)))</f>
        <v/>
      </c>
      <c r="K12" s="56" t="str">
        <f>IF(C12&lt;4,"",IF(C12&gt;=5,"",IF(Dati!L20="","",(Dati!L20)/C12*100)))</f>
        <v/>
      </c>
      <c r="L12" s="56" t="str">
        <f>IF(C12&lt;4,"",IF(C12&gt;=5,"",IF(Dati!M20="","",(Dati!M20)/C12*100)))</f>
        <v/>
      </c>
      <c r="M12" s="56" t="str">
        <f>IF(C12&lt;4,"",IF(C12&gt;=5,"",IF(Dati!N20="","",(Dati!N20)/C12*100)))</f>
        <v/>
      </c>
      <c r="N12" s="57"/>
      <c r="O12" s="57"/>
      <c r="P12" s="52"/>
      <c r="Q12" s="52"/>
      <c r="R12" s="52"/>
      <c r="S12" s="52"/>
    </row>
    <row r="13" spans="1:19" x14ac:dyDescent="0.25">
      <c r="A13" s="53">
        <f>Dati!A21</f>
        <v>8</v>
      </c>
      <c r="B13" s="53">
        <f>Dati!B21</f>
        <v>2008</v>
      </c>
      <c r="C13" s="54" t="str">
        <f>IF(Dati!C21="","",LOG(Dati!C21))</f>
        <v/>
      </c>
      <c r="D13" s="55" t="str">
        <f>IF(Dati!J21&lt;4,"",IF(Dati!J21&gt;=5,"",Dati!J21))</f>
        <v/>
      </c>
      <c r="E13" s="55" t="str">
        <f>IF(Dati!K21&lt;4,"",IF(Dati!K21&gt;=5,"",Dati!K21))</f>
        <v/>
      </c>
      <c r="F13" s="55" t="str">
        <f>IF(Dati!L21&lt;4,"",IF(Dati!L21&gt;=5,"",Dati!L21))</f>
        <v/>
      </c>
      <c r="G13" s="55" t="str">
        <f>IF(Dati!M21&lt;4,"",IF(Dati!M21&gt;=5,"",Dati!M21))</f>
        <v/>
      </c>
      <c r="H13" s="55" t="str">
        <f>IF(Dati!N21&lt;4,"",IF(Dati!N21&gt;=5,"",Dati!N21))</f>
        <v/>
      </c>
      <c r="I13" s="56" t="str">
        <f>IF(C13&lt;4,"",IF(C13&gt;=5,"",IF(Dati!J21="","",(Dati!J21)/C13*100)))</f>
        <v/>
      </c>
      <c r="J13" s="56" t="str">
        <f>IF(C13&lt;4,"",IF(C13&gt;=5,"",IF(Dati!K21="","",(Dati!K21)/C13*100)))</f>
        <v/>
      </c>
      <c r="K13" s="56" t="str">
        <f>IF(C13&lt;4,"",IF(C13&gt;=5,"",IF(Dati!L21="","",(Dati!L21)/C13*100)))</f>
        <v/>
      </c>
      <c r="L13" s="56" t="str">
        <f>IF(C13&lt;4,"",IF(C13&gt;=5,"",IF(Dati!M21="","",(Dati!M21)/C13*100)))</f>
        <v/>
      </c>
      <c r="M13" s="56" t="str">
        <f>IF(C13&lt;4,"",IF(C13&gt;=5,"",IF(Dati!N21="","",(Dati!N21)/C13*100)))</f>
        <v/>
      </c>
      <c r="N13" s="57"/>
      <c r="O13" s="65" t="s">
        <v>32</v>
      </c>
      <c r="P13" s="52">
        <f>COUNT(E24,E50,E76,E102,E128,E154,E180,E206)</f>
        <v>0</v>
      </c>
      <c r="Q13" s="52"/>
      <c r="R13" s="52"/>
      <c r="S13" s="52"/>
    </row>
    <row r="14" spans="1:19" x14ac:dyDescent="0.25">
      <c r="A14" s="53">
        <f>Dati!A22</f>
        <v>9</v>
      </c>
      <c r="B14" s="53" t="e">
        <f>Dati!B22</f>
        <v>#REF!</v>
      </c>
      <c r="C14" s="54" t="e">
        <f>IF(Dati!C22="","",LOG(Dati!C22))</f>
        <v>#REF!</v>
      </c>
      <c r="D14" s="55" t="e">
        <f>IF(Dati!J22&lt;4,"",IF(Dati!J22&gt;=5,"",Dati!J22))</f>
        <v>#REF!</v>
      </c>
      <c r="E14" s="55" t="e">
        <f>IF(Dati!K22&lt;4,"",IF(Dati!K22&gt;=5,"",Dati!K22))</f>
        <v>#REF!</v>
      </c>
      <c r="F14" s="55" t="e">
        <f>IF(Dati!L22&lt;4,"",IF(Dati!L22&gt;=5,"",Dati!L22))</f>
        <v>#REF!</v>
      </c>
      <c r="G14" s="55" t="e">
        <f>IF(Dati!M22&lt;4,"",IF(Dati!M22&gt;=5,"",Dati!M22))</f>
        <v>#REF!</v>
      </c>
      <c r="H14" s="55" t="e">
        <f>IF(Dati!N22&lt;4,"",IF(Dati!N22&gt;=5,"",Dati!N22))</f>
        <v>#REF!</v>
      </c>
      <c r="I14" s="56" t="e">
        <f>IF(C14&lt;4,"",IF(C14&gt;=5,"",IF(Dati!J22="","",(Dati!J22)/C14*100)))</f>
        <v>#REF!</v>
      </c>
      <c r="J14" s="56" t="e">
        <f>IF(C14&lt;4,"",IF(C14&gt;=5,"",IF(Dati!K22="","",(Dati!K22)/C14*100)))</f>
        <v>#REF!</v>
      </c>
      <c r="K14" s="56" t="e">
        <f>IF(C14&lt;4,"",IF(C14&gt;=5,"",IF(Dati!L22="","",(Dati!L22)/C14*100)))</f>
        <v>#REF!</v>
      </c>
      <c r="L14" s="56" t="e">
        <f>IF(C14&lt;4,"",IF(C14&gt;=5,"",IF(Dati!M22="","",(Dati!M22)/C14*100)))</f>
        <v>#REF!</v>
      </c>
      <c r="M14" s="56" t="e">
        <f>IF(C14&lt;4,"",IF(C14&gt;=5,"",IF(Dati!N22="","",(Dati!N22)/C14*100)))</f>
        <v>#REF!</v>
      </c>
      <c r="N14" s="57"/>
      <c r="O14" s="57"/>
      <c r="P14" s="52"/>
      <c r="Q14" s="52"/>
      <c r="R14" s="52"/>
      <c r="S14" s="52"/>
    </row>
    <row r="15" spans="1:19" x14ac:dyDescent="0.25">
      <c r="A15" s="53">
        <f>Dati!A23</f>
        <v>10</v>
      </c>
      <c r="B15" s="53" t="e">
        <f>Dati!B23</f>
        <v>#REF!</v>
      </c>
      <c r="C15" s="54" t="e">
        <f>IF(Dati!C23="","",LOG(Dati!C23))</f>
        <v>#REF!</v>
      </c>
      <c r="D15" s="55" t="e">
        <f>IF(Dati!J23&lt;4,"",IF(Dati!J23&gt;=5,"",Dati!J23))</f>
        <v>#REF!</v>
      </c>
      <c r="E15" s="55" t="e">
        <f>IF(Dati!K23&lt;4,"",IF(Dati!K23&gt;=5,"",Dati!K23))</f>
        <v>#REF!</v>
      </c>
      <c r="F15" s="55" t="e">
        <f>IF(Dati!L23&lt;4,"",IF(Dati!L23&gt;=5,"",Dati!L23))</f>
        <v>#REF!</v>
      </c>
      <c r="G15" s="55" t="e">
        <f>IF(Dati!M23&lt;4,"",IF(Dati!M23&gt;=5,"",Dati!M23))</f>
        <v>#REF!</v>
      </c>
      <c r="H15" s="55" t="e">
        <f>IF(Dati!N23&lt;4,"",IF(Dati!N23&gt;=5,"",Dati!N23))</f>
        <v>#REF!</v>
      </c>
      <c r="I15" s="56" t="e">
        <f>IF(C15&lt;4,"",IF(C15&gt;=5,"",IF(Dati!J23="","",(Dati!J23)/C15*100)))</f>
        <v>#REF!</v>
      </c>
      <c r="J15" s="56" t="e">
        <f>IF(C15&lt;4,"",IF(C15&gt;=5,"",IF(Dati!K23="","",(Dati!K23)/C15*100)))</f>
        <v>#REF!</v>
      </c>
      <c r="K15" s="56" t="e">
        <f>IF(C15&lt;4,"",IF(C15&gt;=5,"",IF(Dati!L23="","",(Dati!L23)/C15*100)))</f>
        <v>#REF!</v>
      </c>
      <c r="L15" s="56" t="e">
        <f>IF(C15&lt;4,"",IF(C15&gt;=5,"",IF(Dati!M23="","",(Dati!M23)/C15*100)))</f>
        <v>#REF!</v>
      </c>
      <c r="M15" s="56" t="e">
        <f>IF(C15&lt;4,"",IF(C15&gt;=5,"",IF(Dati!N23="","",(Dati!N23)/C15*100)))</f>
        <v>#REF!</v>
      </c>
      <c r="N15" s="57"/>
      <c r="O15" s="57"/>
      <c r="P15" s="52"/>
      <c r="Q15" s="52"/>
      <c r="R15" s="52"/>
      <c r="S15" s="52"/>
    </row>
    <row r="16" spans="1:19" x14ac:dyDescent="0.25">
      <c r="A16" s="53">
        <f>Dati!A24</f>
        <v>11</v>
      </c>
      <c r="B16" s="53" t="e">
        <f>Dati!B24</f>
        <v>#REF!</v>
      </c>
      <c r="C16" s="54" t="e">
        <f>IF(Dati!C24="","",LOG(Dati!C24))</f>
        <v>#REF!</v>
      </c>
      <c r="D16" s="55" t="e">
        <f>IF(Dati!J24&lt;4,"",IF(Dati!J24&gt;=5,"",Dati!J24))</f>
        <v>#REF!</v>
      </c>
      <c r="E16" s="55" t="e">
        <f>IF(Dati!K24&lt;4,"",IF(Dati!K24&gt;=5,"",Dati!K24))</f>
        <v>#REF!</v>
      </c>
      <c r="F16" s="55" t="e">
        <f>IF(Dati!L24&lt;4,"",IF(Dati!L24&gt;=5,"",Dati!L24))</f>
        <v>#REF!</v>
      </c>
      <c r="G16" s="55" t="e">
        <f>IF(Dati!M24&lt;4,"",IF(Dati!M24&gt;=5,"",Dati!M24))</f>
        <v>#REF!</v>
      </c>
      <c r="H16" s="55" t="e">
        <f>IF(Dati!N24&lt;4,"",IF(Dati!N24&gt;=5,"",Dati!N24))</f>
        <v>#REF!</v>
      </c>
      <c r="I16" s="56" t="e">
        <f>IF(C16&lt;4,"",IF(C16&gt;=5,"",IF(Dati!J24="","",(Dati!J24)/C16*100)))</f>
        <v>#REF!</v>
      </c>
      <c r="J16" s="56" t="e">
        <f>IF(C16&lt;4,"",IF(C16&gt;=5,"",IF(Dati!K24="","",(Dati!K24)/C16*100)))</f>
        <v>#REF!</v>
      </c>
      <c r="K16" s="56" t="e">
        <f>IF(C16&lt;4,"",IF(C16&gt;=5,"",IF(Dati!L24="","",(Dati!L24)/C16*100)))</f>
        <v>#REF!</v>
      </c>
      <c r="L16" s="56" t="e">
        <f>IF(C16&lt;4,"",IF(C16&gt;=5,"",IF(Dati!M24="","",(Dati!M24)/C16*100)))</f>
        <v>#REF!</v>
      </c>
      <c r="M16" s="56" t="e">
        <f>IF(C16&lt;4,"",IF(C16&gt;=5,"",IF(Dati!N24="","",(Dati!N24)/C16*100)))</f>
        <v>#REF!</v>
      </c>
      <c r="N16" s="57"/>
      <c r="O16" s="57"/>
      <c r="P16" s="52"/>
      <c r="Q16" s="52"/>
      <c r="R16" s="52"/>
      <c r="S16" s="52"/>
    </row>
    <row r="17" spans="1:19" x14ac:dyDescent="0.25">
      <c r="A17" s="53">
        <f>Dati!A25</f>
        <v>12</v>
      </c>
      <c r="B17" s="53" t="e">
        <f>Dati!B25</f>
        <v>#REF!</v>
      </c>
      <c r="C17" s="54" t="e">
        <f>IF(Dati!C25="","",LOG(Dati!C25))</f>
        <v>#REF!</v>
      </c>
      <c r="D17" s="55" t="e">
        <f>IF(Dati!J25&lt;4,"",IF(Dati!J25&gt;=5,"",Dati!J25))</f>
        <v>#REF!</v>
      </c>
      <c r="E17" s="55" t="e">
        <f>IF(Dati!K25&lt;4,"",IF(Dati!K25&gt;=5,"",Dati!K25))</f>
        <v>#REF!</v>
      </c>
      <c r="F17" s="55" t="e">
        <f>IF(Dati!L25&lt;4,"",IF(Dati!L25&gt;=5,"",Dati!L25))</f>
        <v>#REF!</v>
      </c>
      <c r="G17" s="55" t="e">
        <f>IF(Dati!M25&lt;4,"",IF(Dati!M25&gt;=5,"",Dati!M25))</f>
        <v>#REF!</v>
      </c>
      <c r="H17" s="55" t="e">
        <f>IF(Dati!N25&lt;4,"",IF(Dati!N25&gt;=5,"",Dati!N25))</f>
        <v>#REF!</v>
      </c>
      <c r="I17" s="56" t="e">
        <f>IF(C17&lt;4,"",IF(C17&gt;=5,"",IF(Dati!J25="","",(Dati!J25)/C17*100)))</f>
        <v>#REF!</v>
      </c>
      <c r="J17" s="56" t="e">
        <f>IF(C17&lt;4,"",IF(C17&gt;=5,"",IF(Dati!K25="","",(Dati!K25)/C17*100)))</f>
        <v>#REF!</v>
      </c>
      <c r="K17" s="56" t="e">
        <f>IF(C17&lt;4,"",IF(C17&gt;=5,"",IF(Dati!L25="","",(Dati!L25)/C17*100)))</f>
        <v>#REF!</v>
      </c>
      <c r="L17" s="56" t="e">
        <f>IF(C17&lt;4,"",IF(C17&gt;=5,"",IF(Dati!M25="","",(Dati!M25)/C17*100)))</f>
        <v>#REF!</v>
      </c>
      <c r="M17" s="56" t="e">
        <f>IF(C17&lt;4,"",IF(C17&gt;=5,"",IF(Dati!N25="","",(Dati!N25)/C17*100)))</f>
        <v>#REF!</v>
      </c>
      <c r="N17" s="57"/>
      <c r="O17" s="57"/>
      <c r="P17" s="52"/>
      <c r="Q17" s="52"/>
      <c r="R17" s="52"/>
      <c r="S17" s="52"/>
    </row>
    <row r="18" spans="1:19" x14ac:dyDescent="0.25">
      <c r="A18" s="53">
        <f>Dati!A26</f>
        <v>13</v>
      </c>
      <c r="B18" s="53" t="e">
        <f>Dati!B26</f>
        <v>#REF!</v>
      </c>
      <c r="C18" s="54" t="e">
        <f>IF(Dati!C26="","",LOG(Dati!C26))</f>
        <v>#REF!</v>
      </c>
      <c r="D18" s="55" t="e">
        <f>IF(Dati!J26&lt;4,"",IF(Dati!J26&gt;=5,"",Dati!J26))</f>
        <v>#REF!</v>
      </c>
      <c r="E18" s="55" t="e">
        <f>IF(Dati!K26&lt;4,"",IF(Dati!K26&gt;=5,"",Dati!K26))</f>
        <v>#REF!</v>
      </c>
      <c r="F18" s="55" t="e">
        <f>IF(Dati!L26&lt;4,"",IF(Dati!L26&gt;=5,"",Dati!L26))</f>
        <v>#REF!</v>
      </c>
      <c r="G18" s="55" t="e">
        <f>IF(Dati!M26&lt;4,"",IF(Dati!M26&gt;=5,"",Dati!M26))</f>
        <v>#REF!</v>
      </c>
      <c r="H18" s="55" t="e">
        <f>IF(Dati!N26&lt;4,"",IF(Dati!N26&gt;=5,"",Dati!N26))</f>
        <v>#REF!</v>
      </c>
      <c r="I18" s="56" t="e">
        <f>IF(C18&lt;4,"",IF(C18&gt;=5,"",IF(Dati!J26="","",(Dati!J26)/C18*100)))</f>
        <v>#REF!</v>
      </c>
      <c r="J18" s="56" t="e">
        <f>IF(C18&lt;4,"",IF(C18&gt;=5,"",IF(Dati!K26="","",(Dati!K26)/C18*100)))</f>
        <v>#REF!</v>
      </c>
      <c r="K18" s="56" t="e">
        <f>IF(C18&lt;4,"",IF(C18&gt;=5,"",IF(Dati!L26="","",(Dati!L26)/C18*100)))</f>
        <v>#REF!</v>
      </c>
      <c r="L18" s="56" t="e">
        <f>IF(C18&lt;4,"",IF(C18&gt;=5,"",IF(Dati!M26="","",(Dati!M26)/C18*100)))</f>
        <v>#REF!</v>
      </c>
      <c r="M18" s="56" t="e">
        <f>IF(C18&lt;4,"",IF(C18&gt;=5,"",IF(Dati!N26="","",(Dati!N26)/C18*100)))</f>
        <v>#REF!</v>
      </c>
      <c r="N18" s="57"/>
      <c r="O18" s="57"/>
      <c r="P18" s="52"/>
      <c r="Q18" s="52"/>
      <c r="R18" s="52"/>
      <c r="S18" s="52"/>
    </row>
    <row r="19" spans="1:19" x14ac:dyDescent="0.25">
      <c r="A19" s="53">
        <f>Dati!A27</f>
        <v>14</v>
      </c>
      <c r="B19" s="53" t="e">
        <f>Dati!B27</f>
        <v>#REF!</v>
      </c>
      <c r="C19" s="54" t="e">
        <f>IF(Dati!C27="","",LOG(Dati!C27))</f>
        <v>#REF!</v>
      </c>
      <c r="D19" s="55" t="e">
        <f>IF(Dati!J27&lt;4,"",IF(Dati!J27&gt;=5,"",Dati!J27))</f>
        <v>#REF!</v>
      </c>
      <c r="E19" s="55" t="e">
        <f>IF(Dati!K27&lt;4,"",IF(Dati!K27&gt;=5,"",Dati!K27))</f>
        <v>#REF!</v>
      </c>
      <c r="F19" s="55" t="e">
        <f>IF(Dati!L27&lt;4,"",IF(Dati!L27&gt;=5,"",Dati!L27))</f>
        <v>#REF!</v>
      </c>
      <c r="G19" s="55" t="e">
        <f>IF(Dati!M27&lt;4,"",IF(Dati!M27&gt;=5,"",Dati!M27))</f>
        <v>#REF!</v>
      </c>
      <c r="H19" s="55" t="e">
        <f>IF(Dati!N27&lt;4,"",IF(Dati!N27&gt;=5,"",Dati!N27))</f>
        <v>#REF!</v>
      </c>
      <c r="I19" s="56" t="e">
        <f>IF(C19&lt;4,"",IF(C19&gt;=5,"",IF(Dati!J27="","",(Dati!J27)/C19*100)))</f>
        <v>#REF!</v>
      </c>
      <c r="J19" s="56" t="e">
        <f>IF(C19&lt;4,"",IF(C19&gt;=5,"",IF(Dati!K27="","",(Dati!K27)/C19*100)))</f>
        <v>#REF!</v>
      </c>
      <c r="K19" s="56" t="e">
        <f>IF(C19&lt;4,"",IF(C19&gt;=5,"",IF(Dati!L27="","",(Dati!L27)/C19*100)))</f>
        <v>#REF!</v>
      </c>
      <c r="L19" s="56" t="e">
        <f>IF(C19&lt;4,"",IF(C19&gt;=5,"",IF(Dati!M27="","",(Dati!M27)/C19*100)))</f>
        <v>#REF!</v>
      </c>
      <c r="M19" s="56" t="e">
        <f>IF(C19&lt;4,"",IF(C19&gt;=5,"",IF(Dati!N27="","",(Dati!N27)/C19*100)))</f>
        <v>#REF!</v>
      </c>
      <c r="N19" s="57"/>
      <c r="O19" s="57"/>
      <c r="P19" s="52"/>
      <c r="Q19" s="52"/>
      <c r="R19" s="52"/>
      <c r="S19" s="52"/>
    </row>
    <row r="20" spans="1:19" x14ac:dyDescent="0.25">
      <c r="A20" s="53">
        <f>Dati!A28</f>
        <v>15</v>
      </c>
      <c r="B20" s="53" t="e">
        <f>Dati!B28</f>
        <v>#REF!</v>
      </c>
      <c r="C20" s="54" t="e">
        <f>IF(Dati!C28="","",LOG(Dati!C28))</f>
        <v>#REF!</v>
      </c>
      <c r="D20" s="55" t="e">
        <f>IF(Dati!J28&lt;4,"",IF(Dati!J28&gt;=5,"",Dati!J28))</f>
        <v>#REF!</v>
      </c>
      <c r="E20" s="55" t="e">
        <f>IF(Dati!K28&lt;4,"",IF(Dati!K28&gt;=5,"",Dati!K28))</f>
        <v>#REF!</v>
      </c>
      <c r="F20" s="55" t="e">
        <f>IF(Dati!L28&lt;4,"",IF(Dati!L28&gt;=5,"",Dati!L28))</f>
        <v>#REF!</v>
      </c>
      <c r="G20" s="55" t="e">
        <f>IF(Dati!M28&lt;4,"",IF(Dati!M28&gt;=5,"",Dati!M28))</f>
        <v>#REF!</v>
      </c>
      <c r="H20" s="55" t="e">
        <f>IF(Dati!N28&lt;4,"",IF(Dati!N28&gt;=5,"",Dati!N28))</f>
        <v>#REF!</v>
      </c>
      <c r="I20" s="56" t="e">
        <f>IF(C20&lt;4,"",IF(C20&gt;=5,"",IF(Dati!J28="","",(Dati!J28)/C20*100)))</f>
        <v>#REF!</v>
      </c>
      <c r="J20" s="56" t="e">
        <f>IF(C20&lt;4,"",IF(C20&gt;=5,"",IF(Dati!K28="","",(Dati!K28)/C20*100)))</f>
        <v>#REF!</v>
      </c>
      <c r="K20" s="56" t="e">
        <f>IF(C20&lt;4,"",IF(C20&gt;=5,"",IF(Dati!L28="","",(Dati!L28)/C20*100)))</f>
        <v>#REF!</v>
      </c>
      <c r="L20" s="56" t="e">
        <f>IF(C20&lt;4,"",IF(C20&gt;=5,"",IF(Dati!M28="","",(Dati!M28)/C20*100)))</f>
        <v>#REF!</v>
      </c>
      <c r="M20" s="56" t="e">
        <f>IF(C20&lt;4,"",IF(C20&gt;=5,"",IF(Dati!N28="","",(Dati!N28)/C20*100)))</f>
        <v>#REF!</v>
      </c>
      <c r="N20" s="57"/>
      <c r="O20" s="57"/>
      <c r="P20" s="52"/>
      <c r="Q20" s="52"/>
      <c r="R20" s="52"/>
      <c r="S20" s="52"/>
    </row>
    <row r="21" spans="1:19" x14ac:dyDescent="0.25">
      <c r="A21" s="53">
        <f>Dati!A29</f>
        <v>16</v>
      </c>
      <c r="B21" s="53" t="e">
        <f>Dati!B29</f>
        <v>#REF!</v>
      </c>
      <c r="C21" s="54" t="e">
        <f>IF(Dati!C29="","",LOG(Dati!C29))</f>
        <v>#REF!</v>
      </c>
      <c r="D21" s="55" t="e">
        <f>IF(Dati!J29&lt;4,"",IF(Dati!J29&gt;=5,"",Dati!J29))</f>
        <v>#REF!</v>
      </c>
      <c r="E21" s="55" t="e">
        <f>IF(Dati!K29&lt;4,"",IF(Dati!K29&gt;=5,"",Dati!K29))</f>
        <v>#REF!</v>
      </c>
      <c r="F21" s="55" t="e">
        <f>IF(Dati!L29&lt;4,"",IF(Dati!L29&gt;=5,"",Dati!L29))</f>
        <v>#REF!</v>
      </c>
      <c r="G21" s="55" t="e">
        <f>IF(Dati!M29&lt;4,"",IF(Dati!M29&gt;=5,"",Dati!M29))</f>
        <v>#REF!</v>
      </c>
      <c r="H21" s="55" t="e">
        <f>IF(Dati!N29&lt;4,"",IF(Dati!N29&gt;=5,"",Dati!N29))</f>
        <v>#REF!</v>
      </c>
      <c r="I21" s="56" t="e">
        <f>IF(C21&lt;4,"",IF(C21&gt;=5,"",IF(Dati!J29="","",(Dati!J29)/C21*100)))</f>
        <v>#REF!</v>
      </c>
      <c r="J21" s="56" t="e">
        <f>IF(C21&lt;4,"",IF(C21&gt;=5,"",IF(Dati!K29="","",(Dati!K29)/C21*100)))</f>
        <v>#REF!</v>
      </c>
      <c r="K21" s="56" t="e">
        <f>IF(C21&lt;4,"",IF(C21&gt;=5,"",IF(Dati!L29="","",(Dati!L29)/C21*100)))</f>
        <v>#REF!</v>
      </c>
      <c r="L21" s="56" t="e">
        <f>IF(C21&lt;4,"",IF(C21&gt;=5,"",IF(Dati!M29="","",(Dati!M29)/C21*100)))</f>
        <v>#REF!</v>
      </c>
      <c r="M21" s="56" t="e">
        <f>IF(C21&lt;4,"",IF(C21&gt;=5,"",IF(Dati!N29="","",(Dati!N29)/C21*100)))</f>
        <v>#REF!</v>
      </c>
      <c r="N21" s="57"/>
      <c r="O21" s="57"/>
      <c r="P21" s="52"/>
      <c r="Q21" s="52"/>
      <c r="R21" s="52"/>
      <c r="S21" s="52"/>
    </row>
    <row r="22" spans="1:19" x14ac:dyDescent="0.25">
      <c r="A22" s="53">
        <f>Dati!A30</f>
        <v>17</v>
      </c>
      <c r="B22" s="53" t="e">
        <f>Dati!B30</f>
        <v>#REF!</v>
      </c>
      <c r="C22" s="54" t="e">
        <f>IF(Dati!C30="","",LOG(Dati!C30))</f>
        <v>#REF!</v>
      </c>
      <c r="D22" s="55" t="e">
        <f>IF(Dati!J30&lt;4,"",IF(Dati!J30&gt;=5,"",Dati!J30))</f>
        <v>#REF!</v>
      </c>
      <c r="E22" s="55" t="e">
        <f>IF(Dati!K30&lt;4,"",IF(Dati!K30&gt;=5,"",Dati!K30))</f>
        <v>#REF!</v>
      </c>
      <c r="F22" s="55" t="e">
        <f>IF(Dati!L30&lt;4,"",IF(Dati!L30&gt;=5,"",Dati!L30))</f>
        <v>#REF!</v>
      </c>
      <c r="G22" s="55" t="e">
        <f>IF(Dati!M30&lt;4,"",IF(Dati!M30&gt;=5,"",Dati!M30))</f>
        <v>#REF!</v>
      </c>
      <c r="H22" s="55" t="e">
        <f>IF(Dati!N30&lt;4,"",IF(Dati!N30&gt;=5,"",Dati!N30))</f>
        <v>#REF!</v>
      </c>
      <c r="I22" s="56" t="e">
        <f>IF(C22&lt;4,"",IF(C22&gt;=5,"",IF(Dati!J30="","",(Dati!J30)/C22*100)))</f>
        <v>#REF!</v>
      </c>
      <c r="J22" s="56" t="e">
        <f>IF(C22&lt;4,"",IF(C22&gt;=5,"",IF(Dati!K30="","",(Dati!K30)/C22*100)))</f>
        <v>#REF!</v>
      </c>
      <c r="K22" s="56" t="e">
        <f>IF(C22&lt;4,"",IF(C22&gt;=5,"",IF(Dati!L30="","",(Dati!L30)/C22*100)))</f>
        <v>#REF!</v>
      </c>
      <c r="L22" s="56" t="e">
        <f>IF(C22&lt;4,"",IF(C22&gt;=5,"",IF(Dati!M30="","",(Dati!M30)/C22*100)))</f>
        <v>#REF!</v>
      </c>
      <c r="M22" s="56" t="e">
        <f>IF(C22&lt;4,"",IF(C22&gt;=5,"",IF(Dati!N30="","",(Dati!N30)/C22*100)))</f>
        <v>#REF!</v>
      </c>
      <c r="N22" s="57"/>
      <c r="O22" s="57"/>
      <c r="P22" s="52"/>
      <c r="Q22" s="52"/>
      <c r="R22" s="52"/>
      <c r="S22" s="52"/>
    </row>
    <row r="23" spans="1:19" ht="13.8" thickBot="1" x14ac:dyDescent="0.3">
      <c r="A23" s="66"/>
      <c r="B23" s="66"/>
      <c r="C23" s="67"/>
      <c r="D23" s="66"/>
      <c r="E23" s="66"/>
      <c r="F23" s="66"/>
      <c r="G23" s="66"/>
      <c r="H23" s="66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19" ht="13.8" thickTop="1" x14ac:dyDescent="0.25">
      <c r="A24" s="68"/>
      <c r="B24" s="68"/>
      <c r="C24" s="69" t="s">
        <v>14</v>
      </c>
      <c r="D24" s="69"/>
      <c r="E24" s="70" t="str">
        <f>IF(COUNT(D6:H22)&lt;2,"",AVERAGE(D6:H22))</f>
        <v/>
      </c>
      <c r="F24" s="69"/>
      <c r="G24" s="69"/>
      <c r="H24" s="69"/>
      <c r="I24" s="71"/>
      <c r="J24" s="72" t="s">
        <v>7</v>
      </c>
      <c r="K24" s="71"/>
      <c r="L24" s="71"/>
      <c r="M24" s="71"/>
    </row>
    <row r="25" spans="1:19" x14ac:dyDescent="0.25">
      <c r="C25" s="73" t="s">
        <v>6</v>
      </c>
      <c r="E25" s="55" t="str">
        <f>IF(COUNT(D6:H22)&lt;2,"",STDEV(D6:H22))</f>
        <v/>
      </c>
      <c r="J25" s="73" t="s">
        <v>14</v>
      </c>
      <c r="K25" s="73"/>
      <c r="L25" s="55" t="str">
        <f>IF(COUNT(I6:M22)=0,"",AVERAGE(I6:M22))</f>
        <v/>
      </c>
    </row>
    <row r="26" spans="1:19" x14ac:dyDescent="0.25">
      <c r="C26" s="73" t="s">
        <v>23</v>
      </c>
      <c r="E26" s="55" t="str">
        <f>IF(COUNT(D6:H22)=0,"Immettere dati",IF(COUNT(D6:H22)&lt;2,"Immettere più dati",E25*2^0.5*(TINV(0.05,COUNT(D6:H22)-1))))</f>
        <v>Immettere dati</v>
      </c>
      <c r="F26" s="54" t="str">
        <f>IF(COUNT(D6:H22)=0,"",IF(COUNT(D6:H22)&lt;6,"Attenzione, dati insufficienti!",""))</f>
        <v/>
      </c>
      <c r="J26" s="73" t="s">
        <v>52</v>
      </c>
      <c r="K26" s="73"/>
      <c r="L26" s="55" t="str">
        <f>IF(COUNT(I6:M22)&lt;2,"",STDEV(I6:M22)*2)</f>
        <v/>
      </c>
    </row>
    <row r="27" spans="1:19" x14ac:dyDescent="0.25">
      <c r="C27" s="39" t="s">
        <v>9</v>
      </c>
      <c r="E27" s="55" t="str">
        <f>IF(COUNT(D6:H22)&lt;2,"",E26/(2^0.5))</f>
        <v/>
      </c>
      <c r="F27" s="74" t="str">
        <f>IF(COUNT(D6:H22)=0,"",IF(COUNT(D6:H22)&lt;6,"Attenzione, dati insufficienti!",""))</f>
        <v/>
      </c>
      <c r="J27" s="75" t="s">
        <v>48</v>
      </c>
      <c r="L27" s="39" t="str">
        <f>IF(COUNT(I6:M22)&lt;2,"",DEVSQ(I6:M22))</f>
        <v/>
      </c>
    </row>
    <row r="28" spans="1:19" ht="13.8" thickBot="1" x14ac:dyDescent="0.3">
      <c r="C28" s="39" t="s">
        <v>10</v>
      </c>
      <c r="E28" s="55" t="str">
        <f>IF(COUNT(D6:H22)&lt;2,"",E26/2)</f>
        <v/>
      </c>
      <c r="F28" s="74" t="str">
        <f>IF(COUNT(D6:H22)=0,"",IF(COUNT(D6:H22)&lt;6,"Attenzione, dati insufficienti!",""))</f>
        <v/>
      </c>
      <c r="J28" s="75" t="s">
        <v>49</v>
      </c>
      <c r="L28" s="39" t="str">
        <f>IF(COUNT(I6:M22)&lt;2,"",VAR(I6:M22))</f>
        <v/>
      </c>
    </row>
    <row r="29" spans="1:19" ht="13.8" thickTop="1" x14ac:dyDescent="0.25">
      <c r="A29" s="71"/>
      <c r="B29" s="71"/>
      <c r="C29" s="71"/>
      <c r="D29" s="71"/>
      <c r="E29" s="70"/>
      <c r="F29" s="71"/>
      <c r="G29" s="71"/>
      <c r="H29" s="71"/>
      <c r="I29" s="71"/>
      <c r="J29" s="71"/>
      <c r="K29" s="71"/>
      <c r="L29" s="71"/>
      <c r="M29" s="71"/>
    </row>
    <row r="30" spans="1:19" x14ac:dyDescent="0.25">
      <c r="A30" s="39" t="s">
        <v>16</v>
      </c>
      <c r="D30" s="45"/>
      <c r="E30" s="44"/>
      <c r="F30" s="44"/>
      <c r="G30" s="52"/>
      <c r="H30" s="52"/>
    </row>
    <row r="31" spans="1:19" ht="36" x14ac:dyDescent="0.25">
      <c r="A31" s="48" t="str">
        <f>Dati!A45</f>
        <v>N.</v>
      </c>
      <c r="B31" s="48" t="str">
        <f>Dati!B45</f>
        <v>Anno</v>
      </c>
      <c r="C31" s="48" t="str">
        <f>Dati!C45</f>
        <v>Valore assegnato</v>
      </c>
      <c r="D31" s="48">
        <f>Dati!D45</f>
        <v>1</v>
      </c>
      <c r="E31" s="48">
        <f>Dati!E45</f>
        <v>2</v>
      </c>
      <c r="F31" s="48">
        <f>Dati!F45</f>
        <v>3</v>
      </c>
      <c r="G31" s="48">
        <f>Dati!G45</f>
        <v>4</v>
      </c>
      <c r="H31" s="48">
        <f>Dati!H45</f>
        <v>5</v>
      </c>
      <c r="I31" s="1016" t="s">
        <v>13</v>
      </c>
      <c r="J31" s="1016"/>
      <c r="K31" s="1016"/>
      <c r="L31" s="1016"/>
      <c r="M31" s="1016"/>
    </row>
    <row r="32" spans="1:19" x14ac:dyDescent="0.25">
      <c r="A32" s="48">
        <f>Dati!A46</f>
        <v>1</v>
      </c>
      <c r="B32" s="48">
        <f>Dati!B46</f>
        <v>2007</v>
      </c>
      <c r="C32" s="54" t="e">
        <f>IF(Dati!C46="","",LOG(Dati!C46))</f>
        <v>#VALUE!</v>
      </c>
      <c r="D32" s="55" t="e">
        <f>IF(Dati!J46&lt;4,"",IF(Dati!J46&gt;=5,"",Dati!J46))</f>
        <v>#VALUE!</v>
      </c>
      <c r="E32" s="55" t="str">
        <f>IF(Dati!K46&lt;4,"",IF(Dati!K46&gt;=5,"",Dati!K46))</f>
        <v/>
      </c>
      <c r="F32" s="55" t="str">
        <f>IF(Dati!L46&lt;4,"",IF(Dati!L46&gt;=5,"",Dati!L46))</f>
        <v/>
      </c>
      <c r="G32" s="55" t="e">
        <f>IF(Dati!M46&lt;4,"",IF(Dati!M46&gt;=5,"",Dati!M46))</f>
        <v>#VALUE!</v>
      </c>
      <c r="H32" s="55" t="str">
        <f>IF(Dati!N46&lt;4,"",IF(Dati!N46&gt;=5,"",Dati!N46))</f>
        <v/>
      </c>
      <c r="I32" s="56" t="e">
        <f>IF(C32&lt;4,"",IF(C32&gt;=5,"",IF(Dati!J46="","",(Dati!J46)/C32*100)))</f>
        <v>#VALUE!</v>
      </c>
      <c r="J32" s="56" t="e">
        <f>IF(C32&lt;4,"",IF(C32&gt;=5,"",IF(Dati!K46="","",(Dati!K46)/C32*100)))</f>
        <v>#VALUE!</v>
      </c>
      <c r="K32" s="56" t="e">
        <f>IF(C32&lt;4,"",IF(C32&gt;=5,"",IF(Dati!L46="","",(Dati!L46)/C32*100)))</f>
        <v>#VALUE!</v>
      </c>
      <c r="L32" s="56" t="e">
        <f>IF(C32&lt;4,"",IF(C32&gt;=5,"",IF(Dati!M46="","",(Dati!M46)/C32*100)))</f>
        <v>#VALUE!</v>
      </c>
      <c r="M32" s="56" t="e">
        <f>IF(C32&lt;4,"",IF(C32&gt;=5,"",IF(Dati!N46="","",(Dati!N46)/C32*100)))</f>
        <v>#VALUE!</v>
      </c>
    </row>
    <row r="33" spans="1:13" x14ac:dyDescent="0.25">
      <c r="A33" s="48">
        <f>Dati!A47</f>
        <v>2</v>
      </c>
      <c r="B33" s="48">
        <f>Dati!B47</f>
        <v>2008</v>
      </c>
      <c r="C33" s="54">
        <f>IF(Dati!C47="","",LOG(Dati!C47))</f>
        <v>2.9395192526186187</v>
      </c>
      <c r="D33" s="55" t="str">
        <f>IF(Dati!J47&lt;4,"",IF(Dati!J47&gt;=5,"",Dati!J47))</f>
        <v/>
      </c>
      <c r="E33" s="55" t="str">
        <f>IF(Dati!K47&lt;4,"",IF(Dati!K47&gt;=5,"",Dati!K47))</f>
        <v/>
      </c>
      <c r="F33" s="55" t="str">
        <f>IF(Dati!L47&lt;4,"",IF(Dati!L47&gt;=5,"",Dati!L47))</f>
        <v/>
      </c>
      <c r="G33" s="55" t="str">
        <f>IF(Dati!M47&lt;4,"",IF(Dati!M47&gt;=5,"",Dati!M47))</f>
        <v/>
      </c>
      <c r="H33" s="55" t="str">
        <f>IF(Dati!N47&lt;4,"",IF(Dati!N47&gt;=5,"",Dati!N47))</f>
        <v/>
      </c>
      <c r="I33" s="56" t="str">
        <f>IF(C33&lt;4,"",IF(C33&gt;=5,"",IF(Dati!J47="","",(Dati!J47)/C33*100)))</f>
        <v/>
      </c>
      <c r="J33" s="56" t="str">
        <f>IF(C33&lt;4,"",IF(C33&gt;=5,"",IF(Dati!K47="","",(Dati!K47)/C33*100)))</f>
        <v/>
      </c>
      <c r="K33" s="56" t="str">
        <f>IF(C33&lt;4,"",IF(C33&gt;=5,"",IF(Dati!L47="","",(Dati!L47)/C33*100)))</f>
        <v/>
      </c>
      <c r="L33" s="56" t="str">
        <f>IF(C33&lt;4,"",IF(C33&gt;=5,"",IF(Dati!M47="","",(Dati!M47)/C33*100)))</f>
        <v/>
      </c>
      <c r="M33" s="56" t="str">
        <f>IF(C33&lt;4,"",IF(C33&gt;=5,"",IF(Dati!N47="","",(Dati!N47)/C33*100)))</f>
        <v/>
      </c>
    </row>
    <row r="34" spans="1:13" x14ac:dyDescent="0.25">
      <c r="A34" s="48">
        <f>Dati!A48</f>
        <v>3</v>
      </c>
      <c r="B34" s="48" t="str">
        <f>Dati!B48</f>
        <v/>
      </c>
      <c r="C34" s="54" t="str">
        <f>IF(Dati!C48="","",LOG(Dati!C48))</f>
        <v/>
      </c>
      <c r="D34" s="55" t="str">
        <f>IF(Dati!J48&lt;4,"",IF(Dati!J48&gt;=5,"",Dati!J48))</f>
        <v/>
      </c>
      <c r="E34" s="55" t="str">
        <f>IF(Dati!K48&lt;4,"",IF(Dati!K48&gt;=5,"",Dati!K48))</f>
        <v/>
      </c>
      <c r="F34" s="55" t="str">
        <f>IF(Dati!L48&lt;4,"",IF(Dati!L48&gt;=5,"",Dati!L48))</f>
        <v/>
      </c>
      <c r="G34" s="55" t="str">
        <f>IF(Dati!M48&lt;4,"",IF(Dati!M48&gt;=5,"",Dati!M48))</f>
        <v/>
      </c>
      <c r="H34" s="55" t="str">
        <f>IF(Dati!N48&lt;4,"",IF(Dati!N48&gt;=5,"",Dati!N48))</f>
        <v/>
      </c>
      <c r="I34" s="56" t="str">
        <f>IF(C34&lt;4,"",IF(C34&gt;=5,"",IF(Dati!J48="","",(Dati!J48)/C34*100)))</f>
        <v/>
      </c>
      <c r="J34" s="56" t="str">
        <f>IF(C34&lt;4,"",IF(C34&gt;=5,"",IF(Dati!K48="","",(Dati!K48)/C34*100)))</f>
        <v/>
      </c>
      <c r="K34" s="56" t="str">
        <f>IF(C34&lt;4,"",IF(C34&gt;=5,"",IF(Dati!L48="","",(Dati!L48)/C34*100)))</f>
        <v/>
      </c>
      <c r="L34" s="56" t="str">
        <f>IF(C34&lt;4,"",IF(C34&gt;=5,"",IF(Dati!M48="","",(Dati!M48)/C34*100)))</f>
        <v/>
      </c>
      <c r="M34" s="56" t="str">
        <f>IF(C34&lt;4,"",IF(C34&gt;=5,"",IF(Dati!N48="","",(Dati!N48)/C34*100)))</f>
        <v/>
      </c>
    </row>
    <row r="35" spans="1:13" x14ac:dyDescent="0.25">
      <c r="A35" s="48">
        <f>Dati!A49</f>
        <v>4</v>
      </c>
      <c r="B35" s="48" t="str">
        <f>Dati!B49</f>
        <v/>
      </c>
      <c r="C35" s="54" t="str">
        <f>IF(Dati!C49="","",LOG(Dati!C49))</f>
        <v/>
      </c>
      <c r="D35" s="55" t="str">
        <f>IF(Dati!J49&lt;4,"",IF(Dati!J49&gt;=5,"",Dati!J49))</f>
        <v/>
      </c>
      <c r="E35" s="55" t="str">
        <f>IF(Dati!K49&lt;4,"",IF(Dati!K49&gt;=5,"",Dati!K49))</f>
        <v/>
      </c>
      <c r="F35" s="55" t="str">
        <f>IF(Dati!L49&lt;4,"",IF(Dati!L49&gt;=5,"",Dati!L49))</f>
        <v/>
      </c>
      <c r="G35" s="55" t="str">
        <f>IF(Dati!M49&lt;4,"",IF(Dati!M49&gt;=5,"",Dati!M49))</f>
        <v/>
      </c>
      <c r="H35" s="55" t="str">
        <f>IF(Dati!N49&lt;4,"",IF(Dati!N49&gt;=5,"",Dati!N49))</f>
        <v/>
      </c>
      <c r="I35" s="56" t="str">
        <f>IF(C35&lt;4,"",IF(C35&gt;=5,"",IF(Dati!J49="","",(Dati!J49)/C35*100)))</f>
        <v/>
      </c>
      <c r="J35" s="56" t="str">
        <f>IF(C35&lt;4,"",IF(C35&gt;=5,"",IF(Dati!K49="","",(Dati!K49)/C35*100)))</f>
        <v/>
      </c>
      <c r="K35" s="56" t="str">
        <f>IF(C35&lt;4,"",IF(C35&gt;=5,"",IF(Dati!L49="","",(Dati!L49)/C35*100)))</f>
        <v/>
      </c>
      <c r="L35" s="56" t="str">
        <f>IF(C35&lt;4,"",IF(C35&gt;=5,"",IF(Dati!M49="","",(Dati!M49)/C35*100)))</f>
        <v/>
      </c>
      <c r="M35" s="56" t="str">
        <f>IF(C35&lt;4,"",IF(C35&gt;=5,"",IF(Dati!N49="","",(Dati!N49)/C35*100)))</f>
        <v/>
      </c>
    </row>
    <row r="36" spans="1:13" x14ac:dyDescent="0.25">
      <c r="A36" s="48">
        <f>Dati!A50</f>
        <v>5</v>
      </c>
      <c r="B36" s="48" t="str">
        <f>Dati!B50</f>
        <v/>
      </c>
      <c r="C36" s="54" t="str">
        <f>IF(Dati!C50="","",LOG(Dati!C50))</f>
        <v/>
      </c>
      <c r="D36" s="55" t="str">
        <f>IF(Dati!J50&lt;4,"",IF(Dati!J50&gt;=5,"",Dati!J50))</f>
        <v/>
      </c>
      <c r="E36" s="55" t="str">
        <f>IF(Dati!K50&lt;4,"",IF(Dati!K50&gt;=5,"",Dati!K50))</f>
        <v/>
      </c>
      <c r="F36" s="55" t="str">
        <f>IF(Dati!L50&lt;4,"",IF(Dati!L50&gt;=5,"",Dati!L50))</f>
        <v/>
      </c>
      <c r="G36" s="55" t="str">
        <f>IF(Dati!M50&lt;4,"",IF(Dati!M50&gt;=5,"",Dati!M50))</f>
        <v/>
      </c>
      <c r="H36" s="55" t="str">
        <f>IF(Dati!N50&lt;4,"",IF(Dati!N50&gt;=5,"",Dati!N50))</f>
        <v/>
      </c>
      <c r="I36" s="56" t="str">
        <f>IF(C36&lt;4,"",IF(C36&gt;=5,"",IF(Dati!J50="","",(Dati!J50)/C36*100)))</f>
        <v/>
      </c>
      <c r="J36" s="56" t="str">
        <f>IF(C36&lt;4,"",IF(C36&gt;=5,"",IF(Dati!K50="","",(Dati!K50)/C36*100)))</f>
        <v/>
      </c>
      <c r="K36" s="56" t="str">
        <f>IF(C36&lt;4,"",IF(C36&gt;=5,"",IF(Dati!L50="","",(Dati!L50)/C36*100)))</f>
        <v/>
      </c>
      <c r="L36" s="56" t="str">
        <f>IF(C36&lt;4,"",IF(C36&gt;=5,"",IF(Dati!M50="","",(Dati!M50)/C36*100)))</f>
        <v/>
      </c>
      <c r="M36" s="56" t="str">
        <f>IF(C36&lt;4,"",IF(C36&gt;=5,"",IF(Dati!N50="","",(Dati!N50)/C36*100)))</f>
        <v/>
      </c>
    </row>
    <row r="37" spans="1:13" x14ac:dyDescent="0.25">
      <c r="A37" s="48">
        <f>Dati!A51</f>
        <v>6</v>
      </c>
      <c r="B37" s="48" t="e">
        <f>Dati!B51</f>
        <v>#REF!</v>
      </c>
      <c r="C37" s="54" t="e">
        <f>IF(Dati!C51="","",LOG(Dati!C51))</f>
        <v>#REF!</v>
      </c>
      <c r="D37" s="55" t="e">
        <f>IF(Dati!J51&lt;4,"",IF(Dati!J51&gt;=5,"",Dati!J51))</f>
        <v>#REF!</v>
      </c>
      <c r="E37" s="55" t="e">
        <f>IF(Dati!K51&lt;4,"",IF(Dati!K51&gt;=5,"",Dati!K51))</f>
        <v>#REF!</v>
      </c>
      <c r="F37" s="55" t="e">
        <f>IF(Dati!L51&lt;4,"",IF(Dati!L51&gt;=5,"",Dati!L51))</f>
        <v>#REF!</v>
      </c>
      <c r="G37" s="55" t="e">
        <f>IF(Dati!M51&lt;4,"",IF(Dati!M51&gt;=5,"",Dati!M51))</f>
        <v>#REF!</v>
      </c>
      <c r="H37" s="55" t="e">
        <f>IF(Dati!N51&lt;4,"",IF(Dati!N51&gt;=5,"",Dati!N51))</f>
        <v>#REF!</v>
      </c>
      <c r="I37" s="56" t="e">
        <f>IF(C37&lt;4,"",IF(C37&gt;=5,"",IF(Dati!J51="","",(Dati!J51)/C37*100)))</f>
        <v>#REF!</v>
      </c>
      <c r="J37" s="56" t="e">
        <f>IF(C37&lt;4,"",IF(C37&gt;=5,"",IF(Dati!K51="","",(Dati!K51)/C37*100)))</f>
        <v>#REF!</v>
      </c>
      <c r="K37" s="56" t="e">
        <f>IF(C37&lt;4,"",IF(C37&gt;=5,"",IF(Dati!L51="","",(Dati!L51)/C37*100)))</f>
        <v>#REF!</v>
      </c>
      <c r="L37" s="56" t="e">
        <f>IF(C37&lt;4,"",IF(C37&gt;=5,"",IF(Dati!M51="","",(Dati!M51)/C37*100)))</f>
        <v>#REF!</v>
      </c>
      <c r="M37" s="56" t="e">
        <f>IF(C37&lt;4,"",IF(C37&gt;=5,"",IF(Dati!N51="","",(Dati!N51)/C37*100)))</f>
        <v>#REF!</v>
      </c>
    </row>
    <row r="38" spans="1:13" x14ac:dyDescent="0.25">
      <c r="A38" s="48">
        <f>Dati!A52</f>
        <v>7</v>
      </c>
      <c r="B38" s="48" t="e">
        <f>Dati!B52</f>
        <v>#REF!</v>
      </c>
      <c r="C38" s="54" t="e">
        <f>IF(Dati!C52="","",LOG(Dati!C52))</f>
        <v>#REF!</v>
      </c>
      <c r="D38" s="55" t="e">
        <f>IF(Dati!J52&lt;4,"",IF(Dati!J52&gt;=5,"",Dati!J52))</f>
        <v>#REF!</v>
      </c>
      <c r="E38" s="55" t="e">
        <f>IF(Dati!K52&lt;4,"",IF(Dati!K52&gt;=5,"",Dati!K52))</f>
        <v>#REF!</v>
      </c>
      <c r="F38" s="55" t="e">
        <f>IF(Dati!L52&lt;4,"",IF(Dati!L52&gt;=5,"",Dati!L52))</f>
        <v>#REF!</v>
      </c>
      <c r="G38" s="55" t="e">
        <f>IF(Dati!M52&lt;4,"",IF(Dati!M52&gt;=5,"",Dati!M52))</f>
        <v>#REF!</v>
      </c>
      <c r="H38" s="55" t="e">
        <f>IF(Dati!N52&lt;4,"",IF(Dati!N52&gt;=5,"",Dati!N52))</f>
        <v>#REF!</v>
      </c>
      <c r="I38" s="56" t="e">
        <f>IF(C38&lt;4,"",IF(C38&gt;=5,"",IF(Dati!J52="","",(Dati!J52)/C38*100)))</f>
        <v>#REF!</v>
      </c>
      <c r="J38" s="56" t="e">
        <f>IF(C38&lt;4,"",IF(C38&gt;=5,"",IF(Dati!K52="","",(Dati!K52)/C38*100)))</f>
        <v>#REF!</v>
      </c>
      <c r="K38" s="56" t="e">
        <f>IF(C38&lt;4,"",IF(C38&gt;=5,"",IF(Dati!L52="","",(Dati!L52)/C38*100)))</f>
        <v>#REF!</v>
      </c>
      <c r="L38" s="56" t="e">
        <f>IF(C38&lt;4,"",IF(C38&gt;=5,"",IF(Dati!M52="","",(Dati!M52)/C38*100)))</f>
        <v>#REF!</v>
      </c>
      <c r="M38" s="56" t="e">
        <f>IF(C38&lt;4,"",IF(C38&gt;=5,"",IF(Dati!N52="","",(Dati!N52)/C38*100)))</f>
        <v>#REF!</v>
      </c>
    </row>
    <row r="39" spans="1:13" x14ac:dyDescent="0.25">
      <c r="A39" s="48">
        <f>Dati!A53</f>
        <v>8</v>
      </c>
      <c r="B39" s="48" t="e">
        <f>Dati!B53</f>
        <v>#REF!</v>
      </c>
      <c r="C39" s="54" t="e">
        <f>IF(Dati!C53="","",LOG(Dati!C53))</f>
        <v>#REF!</v>
      </c>
      <c r="D39" s="55" t="e">
        <f>IF(Dati!J53&lt;4,"",IF(Dati!J53&gt;=5,"",Dati!J53))</f>
        <v>#REF!</v>
      </c>
      <c r="E39" s="55" t="e">
        <f>IF(Dati!K53&lt;4,"",IF(Dati!K53&gt;=5,"",Dati!K53))</f>
        <v>#REF!</v>
      </c>
      <c r="F39" s="55" t="e">
        <f>IF(Dati!L53&lt;4,"",IF(Dati!L53&gt;=5,"",Dati!L53))</f>
        <v>#REF!</v>
      </c>
      <c r="G39" s="55" t="e">
        <f>IF(Dati!M53&lt;4,"",IF(Dati!M53&gt;=5,"",Dati!M53))</f>
        <v>#REF!</v>
      </c>
      <c r="H39" s="55" t="e">
        <f>IF(Dati!N53&lt;4,"",IF(Dati!N53&gt;=5,"",Dati!N53))</f>
        <v>#REF!</v>
      </c>
      <c r="I39" s="56" t="e">
        <f>IF(C39&lt;4,"",IF(C39&gt;=5,"",IF(Dati!J53="","",(Dati!J53)/C39*100)))</f>
        <v>#REF!</v>
      </c>
      <c r="J39" s="56" t="e">
        <f>IF(C39&lt;4,"",IF(C39&gt;=5,"",IF(Dati!K53="","",(Dati!K53)/C39*100)))</f>
        <v>#REF!</v>
      </c>
      <c r="K39" s="56" t="e">
        <f>IF(C39&lt;4,"",IF(C39&gt;=5,"",IF(Dati!L53="","",(Dati!L53)/C39*100)))</f>
        <v>#REF!</v>
      </c>
      <c r="L39" s="56" t="e">
        <f>IF(C39&lt;4,"",IF(C39&gt;=5,"",IF(Dati!M53="","",(Dati!M53)/C39*100)))</f>
        <v>#REF!</v>
      </c>
      <c r="M39" s="56" t="e">
        <f>IF(C39&lt;4,"",IF(C39&gt;=5,"",IF(Dati!N53="","",(Dati!N53)/C39*100)))</f>
        <v>#REF!</v>
      </c>
    </row>
    <row r="40" spans="1:13" x14ac:dyDescent="0.25">
      <c r="A40" s="48">
        <f>Dati!A54</f>
        <v>9</v>
      </c>
      <c r="B40" s="48" t="e">
        <f>Dati!B54</f>
        <v>#REF!</v>
      </c>
      <c r="C40" s="54" t="e">
        <f>IF(Dati!C54="","",LOG(Dati!C54))</f>
        <v>#REF!</v>
      </c>
      <c r="D40" s="55" t="e">
        <f>IF(Dati!J54&lt;4,"",IF(Dati!J54&gt;=5,"",Dati!J54))</f>
        <v>#REF!</v>
      </c>
      <c r="E40" s="55" t="e">
        <f>IF(Dati!K54&lt;4,"",IF(Dati!K54&gt;=5,"",Dati!K54))</f>
        <v>#REF!</v>
      </c>
      <c r="F40" s="55" t="e">
        <f>IF(Dati!L54&lt;4,"",IF(Dati!L54&gt;=5,"",Dati!L54))</f>
        <v>#REF!</v>
      </c>
      <c r="G40" s="55" t="e">
        <f>IF(Dati!M54&lt;4,"",IF(Dati!M54&gt;=5,"",Dati!M54))</f>
        <v>#REF!</v>
      </c>
      <c r="H40" s="55" t="e">
        <f>IF(Dati!N54&lt;4,"",IF(Dati!N54&gt;=5,"",Dati!N54))</f>
        <v>#REF!</v>
      </c>
      <c r="I40" s="56" t="e">
        <f>IF(C40&lt;4,"",IF(C40&gt;=5,"",IF(Dati!J54="","",(Dati!J54)/C40*100)))</f>
        <v>#REF!</v>
      </c>
      <c r="J40" s="56" t="e">
        <f>IF(C40&lt;4,"",IF(C40&gt;=5,"",IF(Dati!K54="","",(Dati!K54)/C40*100)))</f>
        <v>#REF!</v>
      </c>
      <c r="K40" s="56" t="e">
        <f>IF(C40&lt;4,"",IF(C40&gt;=5,"",IF(Dati!L54="","",(Dati!L54)/C40*100)))</f>
        <v>#REF!</v>
      </c>
      <c r="L40" s="56" t="e">
        <f>IF(C40&lt;4,"",IF(C40&gt;=5,"",IF(Dati!M54="","",(Dati!M54)/C40*100)))</f>
        <v>#REF!</v>
      </c>
      <c r="M40" s="56" t="e">
        <f>IF(C40&lt;4,"",IF(C40&gt;=5,"",IF(Dati!N54="","",(Dati!N54)/C40*100)))</f>
        <v>#REF!</v>
      </c>
    </row>
    <row r="41" spans="1:13" x14ac:dyDescent="0.25">
      <c r="A41" s="48">
        <f>Dati!A55</f>
        <v>10</v>
      </c>
      <c r="B41" s="48" t="e">
        <f>Dati!B55</f>
        <v>#REF!</v>
      </c>
      <c r="C41" s="54" t="e">
        <f>IF(Dati!C55="","",LOG(Dati!C55))</f>
        <v>#REF!</v>
      </c>
      <c r="D41" s="55" t="e">
        <f>IF(Dati!J55&lt;4,"",IF(Dati!J55&gt;=5,"",Dati!J55))</f>
        <v>#REF!</v>
      </c>
      <c r="E41" s="55" t="e">
        <f>IF(Dati!K55&lt;4,"",IF(Dati!K55&gt;=5,"",Dati!K55))</f>
        <v>#REF!</v>
      </c>
      <c r="F41" s="55" t="e">
        <f>IF(Dati!L55&lt;4,"",IF(Dati!L55&gt;=5,"",Dati!L55))</f>
        <v>#REF!</v>
      </c>
      <c r="G41" s="55" t="e">
        <f>IF(Dati!M55&lt;4,"",IF(Dati!M55&gt;=5,"",Dati!M55))</f>
        <v>#REF!</v>
      </c>
      <c r="H41" s="55" t="e">
        <f>IF(Dati!N55&lt;4,"",IF(Dati!N55&gt;=5,"",Dati!N55))</f>
        <v>#REF!</v>
      </c>
      <c r="I41" s="56" t="e">
        <f>IF(C41&lt;4,"",IF(C41&gt;=5,"",IF(Dati!J55="","",(Dati!J55)/C41*100)))</f>
        <v>#REF!</v>
      </c>
      <c r="J41" s="56" t="e">
        <f>IF(C41&lt;4,"",IF(C41&gt;=5,"",IF(Dati!K55="","",(Dati!K55)/C41*100)))</f>
        <v>#REF!</v>
      </c>
      <c r="K41" s="56" t="e">
        <f>IF(C41&lt;4,"",IF(C41&gt;=5,"",IF(Dati!L55="","",(Dati!L55)/C41*100)))</f>
        <v>#REF!</v>
      </c>
      <c r="L41" s="56" t="e">
        <f>IF(C41&lt;4,"",IF(C41&gt;=5,"",IF(Dati!M55="","",(Dati!M55)/C41*100)))</f>
        <v>#REF!</v>
      </c>
      <c r="M41" s="56" t="e">
        <f>IF(C41&lt;4,"",IF(C41&gt;=5,"",IF(Dati!N55="","",(Dati!N55)/C41*100)))</f>
        <v>#REF!</v>
      </c>
    </row>
    <row r="42" spans="1:13" x14ac:dyDescent="0.25">
      <c r="A42" s="48">
        <f>Dati!A56</f>
        <v>11</v>
      </c>
      <c r="B42" s="48" t="e">
        <f>Dati!B56</f>
        <v>#REF!</v>
      </c>
      <c r="C42" s="54" t="e">
        <f>IF(Dati!C56="","",LOG(Dati!C56))</f>
        <v>#REF!</v>
      </c>
      <c r="D42" s="55" t="e">
        <f>IF(Dati!J56&lt;4,"",IF(Dati!J56&gt;=5,"",Dati!J56))</f>
        <v>#REF!</v>
      </c>
      <c r="E42" s="55" t="e">
        <f>IF(Dati!K56&lt;4,"",IF(Dati!K56&gt;=5,"",Dati!K56))</f>
        <v>#REF!</v>
      </c>
      <c r="F42" s="55" t="e">
        <f>IF(Dati!L56&lt;4,"",IF(Dati!L56&gt;=5,"",Dati!L56))</f>
        <v>#REF!</v>
      </c>
      <c r="G42" s="55" t="e">
        <f>IF(Dati!M56&lt;4,"",IF(Dati!M56&gt;=5,"",Dati!M56))</f>
        <v>#REF!</v>
      </c>
      <c r="H42" s="55" t="e">
        <f>IF(Dati!N56&lt;4,"",IF(Dati!N56&gt;=5,"",Dati!N56))</f>
        <v>#REF!</v>
      </c>
      <c r="I42" s="56" t="e">
        <f>IF(C42&lt;4,"",IF(C42&gt;=5,"",IF(Dati!J56="","",(Dati!J56)/C42*100)))</f>
        <v>#REF!</v>
      </c>
      <c r="J42" s="56" t="e">
        <f>IF(C42&lt;4,"",IF(C42&gt;=5,"",IF(Dati!K56="","",(Dati!K56)/C42*100)))</f>
        <v>#REF!</v>
      </c>
      <c r="K42" s="56" t="e">
        <f>IF(C42&lt;4,"",IF(C42&gt;=5,"",IF(Dati!L56="","",(Dati!L56)/C42*100)))</f>
        <v>#REF!</v>
      </c>
      <c r="L42" s="56" t="e">
        <f>IF(C42&lt;4,"",IF(C42&gt;=5,"",IF(Dati!M56="","",(Dati!M56)/C42*100)))</f>
        <v>#REF!</v>
      </c>
      <c r="M42" s="56" t="e">
        <f>IF(C42&lt;4,"",IF(C42&gt;=5,"",IF(Dati!N56="","",(Dati!N56)/C42*100)))</f>
        <v>#REF!</v>
      </c>
    </row>
    <row r="43" spans="1:13" x14ac:dyDescent="0.25">
      <c r="A43" s="48">
        <f>Dati!A57</f>
        <v>12</v>
      </c>
      <c r="B43" s="48" t="e">
        <f>Dati!B57</f>
        <v>#REF!</v>
      </c>
      <c r="C43" s="54" t="e">
        <f>IF(Dati!C57="","",LOG(Dati!C57))</f>
        <v>#REF!</v>
      </c>
      <c r="D43" s="55" t="e">
        <f>IF(Dati!J57&lt;4,"",IF(Dati!J57&gt;=5,"",Dati!J57))</f>
        <v>#REF!</v>
      </c>
      <c r="E43" s="55" t="e">
        <f>IF(Dati!K57&lt;4,"",IF(Dati!K57&gt;=5,"",Dati!K57))</f>
        <v>#REF!</v>
      </c>
      <c r="F43" s="55" t="e">
        <f>IF(Dati!L57&lt;4,"",IF(Dati!L57&gt;=5,"",Dati!L57))</f>
        <v>#REF!</v>
      </c>
      <c r="G43" s="55" t="e">
        <f>IF(Dati!M57&lt;4,"",IF(Dati!M57&gt;=5,"",Dati!M57))</f>
        <v>#REF!</v>
      </c>
      <c r="H43" s="55" t="e">
        <f>IF(Dati!N57&lt;4,"",IF(Dati!N57&gt;=5,"",Dati!N57))</f>
        <v>#REF!</v>
      </c>
      <c r="I43" s="56" t="e">
        <f>IF(C43&lt;4,"",IF(C43&gt;=5,"",IF(Dati!J57="","",(Dati!J57)/C43*100)))</f>
        <v>#REF!</v>
      </c>
      <c r="J43" s="56" t="e">
        <f>IF(C43&lt;4,"",IF(C43&gt;=5,"",IF(Dati!K57="","",(Dati!K57)/C43*100)))</f>
        <v>#REF!</v>
      </c>
      <c r="K43" s="56" t="e">
        <f>IF(C43&lt;4,"",IF(C43&gt;=5,"",IF(Dati!L57="","",(Dati!L57)/C43*100)))</f>
        <v>#REF!</v>
      </c>
      <c r="L43" s="56" t="e">
        <f>IF(C43&lt;4,"",IF(C43&gt;=5,"",IF(Dati!M57="","",(Dati!M57)/C43*100)))</f>
        <v>#REF!</v>
      </c>
      <c r="M43" s="56" t="e">
        <f>IF(C43&lt;4,"",IF(C43&gt;=5,"",IF(Dati!N57="","",(Dati!N57)/C43*100)))</f>
        <v>#REF!</v>
      </c>
    </row>
    <row r="44" spans="1:13" x14ac:dyDescent="0.25">
      <c r="A44" s="48">
        <f>Dati!A58</f>
        <v>13</v>
      </c>
      <c r="B44" s="48" t="e">
        <f>Dati!B58</f>
        <v>#REF!</v>
      </c>
      <c r="C44" s="54" t="e">
        <f>IF(Dati!C58="","",LOG(Dati!C58))</f>
        <v>#REF!</v>
      </c>
      <c r="D44" s="55" t="e">
        <f>IF(Dati!J58&lt;4,"",IF(Dati!J58&gt;=5,"",Dati!J58))</f>
        <v>#REF!</v>
      </c>
      <c r="E44" s="55" t="e">
        <f>IF(Dati!K58&lt;4,"",IF(Dati!K58&gt;=5,"",Dati!K58))</f>
        <v>#REF!</v>
      </c>
      <c r="F44" s="55" t="e">
        <f>IF(Dati!L58&lt;4,"",IF(Dati!L58&gt;=5,"",Dati!L58))</f>
        <v>#REF!</v>
      </c>
      <c r="G44" s="55" t="e">
        <f>IF(Dati!M58&lt;4,"",IF(Dati!M58&gt;=5,"",Dati!M58))</f>
        <v>#REF!</v>
      </c>
      <c r="H44" s="55" t="e">
        <f>IF(Dati!N58&lt;4,"",IF(Dati!N58&gt;=5,"",Dati!N58))</f>
        <v>#REF!</v>
      </c>
      <c r="I44" s="56" t="e">
        <f>IF(C44&lt;4,"",IF(C44&gt;=5,"",IF(Dati!J58="","",(Dati!J58)/C44*100)))</f>
        <v>#REF!</v>
      </c>
      <c r="J44" s="56" t="e">
        <f>IF(C44&lt;4,"",IF(C44&gt;=5,"",IF(Dati!K58="","",(Dati!K58)/C44*100)))</f>
        <v>#REF!</v>
      </c>
      <c r="K44" s="56" t="e">
        <f>IF(C44&lt;4,"",IF(C44&gt;=5,"",IF(Dati!L58="","",(Dati!L58)/C44*100)))</f>
        <v>#REF!</v>
      </c>
      <c r="L44" s="56" t="e">
        <f>IF(C44&lt;4,"",IF(C44&gt;=5,"",IF(Dati!M58="","",(Dati!M58)/C44*100)))</f>
        <v>#REF!</v>
      </c>
      <c r="M44" s="56" t="e">
        <f>IF(C44&lt;4,"",IF(C44&gt;=5,"",IF(Dati!N58="","",(Dati!N58)/C44*100)))</f>
        <v>#REF!</v>
      </c>
    </row>
    <row r="45" spans="1:13" x14ac:dyDescent="0.25">
      <c r="A45" s="48">
        <f>Dati!A59</f>
        <v>14</v>
      </c>
      <c r="B45" s="48" t="e">
        <f>Dati!B59</f>
        <v>#REF!</v>
      </c>
      <c r="C45" s="54" t="e">
        <f>IF(Dati!C59="","",LOG(Dati!C59))</f>
        <v>#REF!</v>
      </c>
      <c r="D45" s="55" t="e">
        <f>IF(Dati!J59&lt;4,"",IF(Dati!J59&gt;=5,"",Dati!J59))</f>
        <v>#REF!</v>
      </c>
      <c r="E45" s="55" t="e">
        <f>IF(Dati!K59&lt;4,"",IF(Dati!K59&gt;=5,"",Dati!K59))</f>
        <v>#REF!</v>
      </c>
      <c r="F45" s="55" t="e">
        <f>IF(Dati!L59&lt;4,"",IF(Dati!L59&gt;=5,"",Dati!L59))</f>
        <v>#REF!</v>
      </c>
      <c r="G45" s="55" t="e">
        <f>IF(Dati!M59&lt;4,"",IF(Dati!M59&gt;=5,"",Dati!M59))</f>
        <v>#REF!</v>
      </c>
      <c r="H45" s="55" t="e">
        <f>IF(Dati!N59&lt;4,"",IF(Dati!N59&gt;=5,"",Dati!N59))</f>
        <v>#REF!</v>
      </c>
      <c r="I45" s="56" t="e">
        <f>IF(C45&lt;4,"",IF(C45&gt;=5,"",IF(Dati!J59="","",(Dati!J59)/C45*100)))</f>
        <v>#REF!</v>
      </c>
      <c r="J45" s="56" t="e">
        <f>IF(C45&lt;4,"",IF(C45&gt;=5,"",IF(Dati!K59="","",(Dati!K59)/C45*100)))</f>
        <v>#REF!</v>
      </c>
      <c r="K45" s="56" t="e">
        <f>IF(C45&lt;4,"",IF(C45&gt;=5,"",IF(Dati!L59="","",(Dati!L59)/C45*100)))</f>
        <v>#REF!</v>
      </c>
      <c r="L45" s="56" t="e">
        <f>IF(C45&lt;4,"",IF(C45&gt;=5,"",IF(Dati!M59="","",(Dati!M59)/C45*100)))</f>
        <v>#REF!</v>
      </c>
      <c r="M45" s="56" t="e">
        <f>IF(C45&lt;4,"",IF(C45&gt;=5,"",IF(Dati!N59="","",(Dati!N59)/C45*100)))</f>
        <v>#REF!</v>
      </c>
    </row>
    <row r="46" spans="1:13" x14ac:dyDescent="0.25">
      <c r="A46" s="48">
        <f>Dati!A60</f>
        <v>15</v>
      </c>
      <c r="B46" s="48" t="e">
        <f>Dati!B60</f>
        <v>#REF!</v>
      </c>
      <c r="C46" s="54" t="e">
        <f>IF(Dati!C60="","",LOG(Dati!C60))</f>
        <v>#REF!</v>
      </c>
      <c r="D46" s="55" t="e">
        <f>IF(Dati!J60&lt;4,"",IF(Dati!J60&gt;=5,"",Dati!J60))</f>
        <v>#REF!</v>
      </c>
      <c r="E46" s="55" t="e">
        <f>IF(Dati!K60&lt;4,"",IF(Dati!K60&gt;=5,"",Dati!K60))</f>
        <v>#REF!</v>
      </c>
      <c r="F46" s="55" t="e">
        <f>IF(Dati!L60&lt;4,"",IF(Dati!L60&gt;=5,"",Dati!L60))</f>
        <v>#REF!</v>
      </c>
      <c r="G46" s="55" t="e">
        <f>IF(Dati!M60&lt;4,"",IF(Dati!M60&gt;=5,"",Dati!M60))</f>
        <v>#REF!</v>
      </c>
      <c r="H46" s="55" t="e">
        <f>IF(Dati!N60&lt;4,"",IF(Dati!N60&gt;=5,"",Dati!N60))</f>
        <v>#REF!</v>
      </c>
      <c r="I46" s="56" t="e">
        <f>IF(C46&lt;4,"",IF(C46&gt;=5,"",IF(Dati!J60="","",(Dati!J60)/C46*100)))</f>
        <v>#REF!</v>
      </c>
      <c r="J46" s="56" t="e">
        <f>IF(C46&lt;4,"",IF(C46&gt;=5,"",IF(Dati!K60="","",(Dati!K60)/C46*100)))</f>
        <v>#REF!</v>
      </c>
      <c r="K46" s="56" t="e">
        <f>IF(C46&lt;4,"",IF(C46&gt;=5,"",IF(Dati!L60="","",(Dati!L60)/C46*100)))</f>
        <v>#REF!</v>
      </c>
      <c r="L46" s="56" t="e">
        <f>IF(C46&lt;4,"",IF(C46&gt;=5,"",IF(Dati!M60="","",(Dati!M60)/C46*100)))</f>
        <v>#REF!</v>
      </c>
      <c r="M46" s="56" t="e">
        <f>IF(C46&lt;4,"",IF(C46&gt;=5,"",IF(Dati!N60="","",(Dati!N60)/C46*100)))</f>
        <v>#REF!</v>
      </c>
    </row>
    <row r="47" spans="1:13" x14ac:dyDescent="0.25">
      <c r="A47" s="48">
        <f>Dati!A61</f>
        <v>16</v>
      </c>
      <c r="B47" s="48" t="e">
        <f>Dati!B61</f>
        <v>#REF!</v>
      </c>
      <c r="C47" s="54" t="e">
        <f>IF(Dati!C61="","",LOG(Dati!C61))</f>
        <v>#REF!</v>
      </c>
      <c r="D47" s="55" t="e">
        <f>IF(Dati!J61&lt;4,"",IF(Dati!J61&gt;=5,"",Dati!J61))</f>
        <v>#REF!</v>
      </c>
      <c r="E47" s="55" t="e">
        <f>IF(Dati!K61&lt;4,"",IF(Dati!K61&gt;=5,"",Dati!K61))</f>
        <v>#REF!</v>
      </c>
      <c r="F47" s="55" t="e">
        <f>IF(Dati!L61&lt;4,"",IF(Dati!L61&gt;=5,"",Dati!L61))</f>
        <v>#REF!</v>
      </c>
      <c r="G47" s="55" t="e">
        <f>IF(Dati!M61&lt;4,"",IF(Dati!M61&gt;=5,"",Dati!M61))</f>
        <v>#REF!</v>
      </c>
      <c r="H47" s="55" t="e">
        <f>IF(Dati!N61&lt;4,"",IF(Dati!N61&gt;=5,"",Dati!N61))</f>
        <v>#REF!</v>
      </c>
      <c r="I47" s="56" t="e">
        <f>IF(C47&lt;4,"",IF(C47&gt;=5,"",IF(Dati!J61="","",(Dati!J61)/C47*100)))</f>
        <v>#REF!</v>
      </c>
      <c r="J47" s="56" t="e">
        <f>IF(C47&lt;4,"",IF(C47&gt;=5,"",IF(Dati!K61="","",(Dati!K61)/C47*100)))</f>
        <v>#REF!</v>
      </c>
      <c r="K47" s="56" t="e">
        <f>IF(C47&lt;4,"",IF(C47&gt;=5,"",IF(Dati!L61="","",(Dati!L61)/C47*100)))</f>
        <v>#REF!</v>
      </c>
      <c r="L47" s="56" t="e">
        <f>IF(C47&lt;4,"",IF(C47&gt;=5,"",IF(Dati!M61="","",(Dati!M61)/C47*100)))</f>
        <v>#REF!</v>
      </c>
      <c r="M47" s="56" t="e">
        <f>IF(C47&lt;4,"",IF(C47&gt;=5,"",IF(Dati!N61="","",(Dati!N61)/C47*100)))</f>
        <v>#REF!</v>
      </c>
    </row>
    <row r="48" spans="1:13" x14ac:dyDescent="0.25">
      <c r="A48" s="48">
        <f>Dati!A62</f>
        <v>17</v>
      </c>
      <c r="B48" s="48" t="e">
        <f>Dati!B62</f>
        <v>#REF!</v>
      </c>
      <c r="C48" s="54" t="e">
        <f>IF(Dati!C62="","",LOG(Dati!C62))</f>
        <v>#REF!</v>
      </c>
      <c r="D48" s="55" t="e">
        <f>IF(Dati!J62&lt;4,"",IF(Dati!J62&gt;=5,"",Dati!J62))</f>
        <v>#REF!</v>
      </c>
      <c r="E48" s="55" t="e">
        <f>IF(Dati!K62&lt;4,"",IF(Dati!K62&gt;=5,"",Dati!K62))</f>
        <v>#REF!</v>
      </c>
      <c r="F48" s="55" t="e">
        <f>IF(Dati!L62&lt;4,"",IF(Dati!L62&gt;=5,"",Dati!L62))</f>
        <v>#REF!</v>
      </c>
      <c r="G48" s="55" t="e">
        <f>IF(Dati!M62&lt;4,"",IF(Dati!M62&gt;=5,"",Dati!M62))</f>
        <v>#REF!</v>
      </c>
      <c r="H48" s="55" t="e">
        <f>IF(Dati!N62&lt;4,"",IF(Dati!N62&gt;=5,"",Dati!N62))</f>
        <v>#REF!</v>
      </c>
      <c r="I48" s="56" t="e">
        <f>IF(C48&lt;4,"",IF(C48&gt;=5,"",IF(Dati!J62="","",(Dati!J62)/C48*100)))</f>
        <v>#REF!</v>
      </c>
      <c r="J48" s="56" t="e">
        <f>IF(C48&lt;4,"",IF(C48&gt;=5,"",IF(Dati!K62="","",(Dati!K62)/C48*100)))</f>
        <v>#REF!</v>
      </c>
      <c r="K48" s="56" t="e">
        <f>IF(C48&lt;4,"",IF(C48&gt;=5,"",IF(Dati!L62="","",(Dati!L62)/C48*100)))</f>
        <v>#REF!</v>
      </c>
      <c r="L48" s="56" t="e">
        <f>IF(C48&lt;4,"",IF(C48&gt;=5,"",IF(Dati!M62="","",(Dati!M62)/C48*100)))</f>
        <v>#REF!</v>
      </c>
      <c r="M48" s="56" t="e">
        <f>IF(C48&lt;4,"",IF(C48&gt;=5,"",IF(Dati!N62="","",(Dati!N62)/C48*100)))</f>
        <v>#REF!</v>
      </c>
    </row>
    <row r="49" spans="1:13" ht="13.8" thickBot="1" x14ac:dyDescent="0.3">
      <c r="A49" s="48"/>
      <c r="B49" s="48"/>
      <c r="C49" s="67"/>
      <c r="D49" s="66"/>
      <c r="E49" s="66"/>
      <c r="F49" s="66"/>
      <c r="G49" s="66"/>
      <c r="H49" s="66"/>
      <c r="I49" s="52"/>
      <c r="J49" s="52"/>
      <c r="K49" s="52"/>
      <c r="L49" s="52"/>
      <c r="M49" s="52"/>
    </row>
    <row r="50" spans="1:13" ht="13.8" thickTop="1" x14ac:dyDescent="0.25">
      <c r="A50" s="68"/>
      <c r="B50" s="68"/>
      <c r="C50" s="69" t="s">
        <v>14</v>
      </c>
      <c r="D50" s="69"/>
      <c r="E50" s="70" t="str">
        <f>IF(COUNT(D32:H48)&lt;2,"",AVERAGE(D32:H48))</f>
        <v/>
      </c>
      <c r="F50" s="69"/>
      <c r="G50" s="69"/>
      <c r="H50" s="69"/>
      <c r="I50" s="71"/>
      <c r="J50" s="71" t="s">
        <v>7</v>
      </c>
      <c r="K50" s="71"/>
      <c r="L50" s="71"/>
      <c r="M50" s="71"/>
    </row>
    <row r="51" spans="1:13" x14ac:dyDescent="0.25">
      <c r="C51" s="73" t="s">
        <v>6</v>
      </c>
      <c r="E51" s="55" t="str">
        <f>IF(COUNT(D32:H48)&lt;2,"",STDEV(D32:H48))</f>
        <v/>
      </c>
      <c r="J51" s="73" t="s">
        <v>14</v>
      </c>
      <c r="K51" s="73"/>
      <c r="L51" s="55" t="str">
        <f>IF(COUNT(I32:M48)=0,"",AVERAGE(I32:M48))</f>
        <v/>
      </c>
    </row>
    <row r="52" spans="1:13" x14ac:dyDescent="0.25">
      <c r="C52" s="73" t="s">
        <v>23</v>
      </c>
      <c r="E52" s="55" t="str">
        <f>IF(COUNT(D32:H48)=0,"Immettere dati",IF(COUNT(D32:H48)&lt;2,"Immettere più dati",E51*2^0.5*(TINV(0.05,COUNT(D32:H48)-1))))</f>
        <v>Immettere dati</v>
      </c>
      <c r="F52" s="54" t="str">
        <f>IF(COUNT(D32:H48)=0,"",IF(COUNT(D32:H48)&lt;6,"Attenzione, dati insufficienti!",""))</f>
        <v/>
      </c>
      <c r="J52" s="73" t="s">
        <v>52</v>
      </c>
      <c r="K52" s="73"/>
      <c r="L52" s="55" t="str">
        <f>IF(COUNT(I32:M48)&lt;2,"",STDEV(I32:M48)*2)</f>
        <v/>
      </c>
    </row>
    <row r="53" spans="1:13" x14ac:dyDescent="0.25">
      <c r="C53" s="39" t="s">
        <v>9</v>
      </c>
      <c r="E53" s="55" t="str">
        <f>IF(COUNT(D32:H48)&lt;2,"",E52/(2^0.5))</f>
        <v/>
      </c>
      <c r="F53" s="74" t="str">
        <f>IF(COUNT(D32:H48)=0,"",IF(COUNT(D32:H48)&lt;6,"Attenzione, dati insufficienti!",""))</f>
        <v/>
      </c>
      <c r="L53" s="39" t="str">
        <f>IF(COUNT(I32:M48)&lt;2,"",DEVSQ(I32:M48))</f>
        <v/>
      </c>
    </row>
    <row r="54" spans="1:13" ht="13.8" thickBot="1" x14ac:dyDescent="0.3">
      <c r="C54" s="39" t="s">
        <v>10</v>
      </c>
      <c r="E54" s="55" t="str">
        <f>IF(COUNT(D32:H48)&lt;2,"",E52/2)</f>
        <v/>
      </c>
      <c r="F54" s="74" t="str">
        <f>IF(COUNT(D32:H48)=0,"",IF(COUNT(D32:H48)&lt;6,"Attenzione, dati insufficienti!",""))</f>
        <v/>
      </c>
      <c r="L54" s="39" t="str">
        <f>IF(COUNT(I32:M48)&lt;2,"",VAR(I32:M48))</f>
        <v/>
      </c>
    </row>
    <row r="55" spans="1:13" ht="13.8" thickTop="1" x14ac:dyDescent="0.25">
      <c r="A55" s="71"/>
      <c r="B55" s="71"/>
      <c r="C55" s="71"/>
      <c r="D55" s="71"/>
      <c r="E55" s="70"/>
      <c r="F55" s="71"/>
      <c r="G55" s="71"/>
      <c r="H55" s="71"/>
      <c r="I55" s="71"/>
      <c r="J55" s="71"/>
      <c r="K55" s="71"/>
      <c r="L55" s="71"/>
      <c r="M55" s="71"/>
    </row>
    <row r="56" spans="1:13" ht="12.6" customHeight="1" x14ac:dyDescent="0.25">
      <c r="A56" s="39" t="s">
        <v>17</v>
      </c>
      <c r="D56" s="45"/>
      <c r="E56" s="44"/>
      <c r="F56" s="44"/>
      <c r="G56" s="52"/>
      <c r="H56" s="52"/>
    </row>
    <row r="57" spans="1:13" x14ac:dyDescent="0.25">
      <c r="A57" s="48" t="str">
        <f>Dati!A77</f>
        <v>N.</v>
      </c>
      <c r="B57" s="48" t="str">
        <f>Dati!B77</f>
        <v>Anno</v>
      </c>
      <c r="C57" s="49" t="str">
        <f>Dati!C83</f>
        <v/>
      </c>
      <c r="D57" s="50">
        <f>Dati!J77</f>
        <v>1</v>
      </c>
      <c r="E57" s="50">
        <f>Dati!K77</f>
        <v>2</v>
      </c>
      <c r="F57" s="50">
        <f>Dati!L77</f>
        <v>3</v>
      </c>
      <c r="G57" s="50">
        <f>Dati!M77</f>
        <v>4</v>
      </c>
      <c r="H57" s="50">
        <f>Dati!N77</f>
        <v>5</v>
      </c>
      <c r="I57" s="1016" t="s">
        <v>13</v>
      </c>
      <c r="J57" s="1016"/>
      <c r="K57" s="1016"/>
      <c r="L57" s="1016"/>
      <c r="M57" s="1016"/>
    </row>
    <row r="58" spans="1:13" x14ac:dyDescent="0.25">
      <c r="A58" s="48">
        <f>Dati!A78</f>
        <v>1</v>
      </c>
      <c r="B58" s="48">
        <f>Dati!B78</f>
        <v>2000</v>
      </c>
      <c r="C58" s="54">
        <f>IF(Dati!C78="","",LOG(Dati!C78))</f>
        <v>4.0043213737826422</v>
      </c>
      <c r="D58" s="55">
        <f>IF(Dati!J78&lt;4,"",IF(Dati!J78&gt;=5,"",Dati!J78))</f>
        <v>4.0413926851582254</v>
      </c>
      <c r="E58" s="55">
        <f>IF(Dati!K78&lt;4,"",IF(Dati!K78&gt;=5,"",Dati!K78))</f>
        <v>4.1760912590556813</v>
      </c>
      <c r="F58" s="55" t="str">
        <f>IF(Dati!L78&lt;4,"",IF(Dati!L78&gt;=5,"",Dati!L78))</f>
        <v/>
      </c>
      <c r="G58" s="55" t="str">
        <f>IF(Dati!M78&lt;4,"",IF(Dati!M78&gt;=5,"",Dati!M78))</f>
        <v/>
      </c>
      <c r="H58" s="55" t="str">
        <f>IF(Dati!N78&lt;4,"",IF(Dati!N78&gt;=5,"",Dati!N78))</f>
        <v/>
      </c>
      <c r="I58" s="56">
        <f>IF(C58&lt;4,"",IF(C58&gt;=5,"",IF(Dati!J78="","",(Dati!J78)/C58*100)))</f>
        <v>100.92578262120267</v>
      </c>
      <c r="J58" s="56">
        <f>IF(C58&lt;4,"",IF(C58&gt;=5,"",IF(Dati!K78="","",(Dati!K78)/C58*100)))</f>
        <v>104.28961287667025</v>
      </c>
      <c r="K58" s="56" t="str">
        <f>IF(C58&lt;4,"",IF(C58&gt;=5,"",IF(Dati!L78="","",(Dati!L78)/C58*100)))</f>
        <v/>
      </c>
      <c r="L58" s="56" t="str">
        <f>IF(C58&lt;4,"",IF(C58&gt;=5,"",IF(Dati!M78="","",(Dati!M78)/C58*100)))</f>
        <v/>
      </c>
      <c r="M58" s="56" t="str">
        <f>IF(C58&lt;4,"",IF(C58&gt;=5,"",IF(Dati!N78="","",(Dati!N78)/C58*100)))</f>
        <v/>
      </c>
    </row>
    <row r="59" spans="1:13" x14ac:dyDescent="0.25">
      <c r="A59" s="48">
        <f>Dati!A79</f>
        <v>2</v>
      </c>
      <c r="B59" s="48">
        <f>Dati!B79</f>
        <v>2002</v>
      </c>
      <c r="C59" s="54">
        <f>IF(Dati!C79="","",LOG(Dati!C79))</f>
        <v>4.0791812460476251</v>
      </c>
      <c r="D59" s="55" t="str">
        <f>IF(Dati!J79&lt;4,"",IF(Dati!J79&gt;=5,"",Dati!J79))</f>
        <v/>
      </c>
      <c r="E59" s="55" t="str">
        <f>IF(Dati!K79&lt;4,"",IF(Dati!K79&gt;=5,"",Dati!K79))</f>
        <v/>
      </c>
      <c r="F59" s="55">
        <f>IF(Dati!L79&lt;4,"",IF(Dati!L79&gt;=5,"",Dati!L79))</f>
        <v>4.1461280356782382</v>
      </c>
      <c r="G59" s="55" t="str">
        <f>IF(Dati!M79&lt;4,"",IF(Dati!M79&gt;=5,"",Dati!M79))</f>
        <v/>
      </c>
      <c r="H59" s="55" t="str">
        <f>IF(Dati!N79&lt;4,"",IF(Dati!N79&gt;=5,"",Dati!N79))</f>
        <v/>
      </c>
      <c r="I59" s="56" t="str">
        <f>IF(C59&lt;4,"",IF(C59&gt;=5,"",IF(Dati!J79="","",(Dati!J79)/C59*100)))</f>
        <v/>
      </c>
      <c r="J59" s="56" t="str">
        <f>IF(C59&lt;4,"",IF(C59&gt;=5,"",IF(Dati!K79="","",(Dati!K79)/C59*100)))</f>
        <v/>
      </c>
      <c r="K59" s="56">
        <f>IF(C59&lt;4,"",IF(C59&gt;=5,"",IF(Dati!L79="","",(Dati!L79)/C59*100)))</f>
        <v>101.64118203120978</v>
      </c>
      <c r="L59" s="56" t="str">
        <f>IF(C59&lt;4,"",IF(C59&gt;=5,"",IF(Dati!M79="","",(Dati!M79)/C59*100)))</f>
        <v/>
      </c>
      <c r="M59" s="56" t="str">
        <f>IF(C59&lt;4,"",IF(C59&gt;=5,"",IF(Dati!N79="","",(Dati!N79)/C59*100)))</f>
        <v/>
      </c>
    </row>
    <row r="60" spans="1:13" x14ac:dyDescent="0.25">
      <c r="A60" s="48">
        <f>Dati!A80</f>
        <v>3</v>
      </c>
      <c r="B60" s="48">
        <f>Dati!B80</f>
        <v>2003</v>
      </c>
      <c r="C60" s="54">
        <f>IF(Dati!C80="","",LOG(Dati!C80))</f>
        <v>4.4099331233312942</v>
      </c>
      <c r="D60" s="55">
        <f>IF(Dati!J80&lt;4,"",IF(Dati!J80&gt;=5,"",Dati!J80))</f>
        <v>4.4913616938342731</v>
      </c>
      <c r="E60" s="55" t="str">
        <f>IF(Dati!K80&lt;4,"",IF(Dati!K80&gt;=5,"",Dati!K80))</f>
        <v/>
      </c>
      <c r="F60" s="55">
        <f>IF(Dati!L80&lt;4,"",IF(Dati!L80&gt;=5,"",Dati!L80))</f>
        <v>4.3424226808222066</v>
      </c>
      <c r="G60" s="55" t="str">
        <f>IF(Dati!M80&lt;4,"",IF(Dati!M80&gt;=5,"",Dati!M80))</f>
        <v/>
      </c>
      <c r="H60" s="55" t="str">
        <f>IF(Dati!N80&lt;4,"",IF(Dati!N80&gt;=5,"",Dati!N80))</f>
        <v/>
      </c>
      <c r="I60" s="56">
        <f>IF(C60&lt;4,"",IF(C60&gt;=5,"",IF(Dati!J80="","",(Dati!J80)/C60*100)))</f>
        <v>101.84648084734371</v>
      </c>
      <c r="J60" s="56" t="str">
        <f>IF(C60&lt;4,"",IF(C60&gt;=5,"",IF(Dati!K80="","",(Dati!K80)/C60*100)))</f>
        <v/>
      </c>
      <c r="K60" s="56">
        <f>IF(C60&lt;4,"",IF(C60&gt;=5,"",IF(Dati!L80="","",(Dati!L80)/C60*100)))</f>
        <v>98.469127748175694</v>
      </c>
      <c r="L60" s="56" t="str">
        <f>IF(C60&lt;4,"",IF(C60&gt;=5,"",IF(Dati!M80="","",(Dati!M80)/C60*100)))</f>
        <v/>
      </c>
      <c r="M60" s="56" t="str">
        <f>IF(C60&lt;4,"",IF(C60&gt;=5,"",IF(Dati!N80="","",(Dati!N80)/C60*100)))</f>
        <v/>
      </c>
    </row>
    <row r="61" spans="1:13" x14ac:dyDescent="0.25">
      <c r="A61" s="48">
        <f>Dati!A81</f>
        <v>4</v>
      </c>
      <c r="B61" s="48" t="str">
        <f>Dati!B81</f>
        <v/>
      </c>
      <c r="C61" s="54" t="str">
        <f>IF(Dati!C81="","",LOG(Dati!C81))</f>
        <v/>
      </c>
      <c r="D61" s="55">
        <f>IF(Dati!J81&lt;4,"",IF(Dati!J81&gt;=5,"",Dati!J81))</f>
        <v>4.3424226808222066</v>
      </c>
      <c r="E61" s="55" t="str">
        <f>IF(Dati!K81&lt;4,"",IF(Dati!K81&gt;=5,"",Dati!K81))</f>
        <v/>
      </c>
      <c r="F61" s="55">
        <f>IF(Dati!L81&lt;4,"",IF(Dati!L81&gt;=5,"",Dati!L81))</f>
        <v>4.5440680443502757</v>
      </c>
      <c r="G61" s="55" t="str">
        <f>IF(Dati!M81&lt;4,"",IF(Dati!M81&gt;=5,"",Dati!M81))</f>
        <v/>
      </c>
      <c r="H61" s="55" t="str">
        <f>IF(Dati!N81&lt;4,"",IF(Dati!N81&gt;=5,"",Dati!N81))</f>
        <v/>
      </c>
      <c r="I61" s="56" t="str">
        <f>IF(C61&lt;4,"",IF(C61&gt;=5,"",IF(Dati!J81="","",(Dati!J81)/C61*100)))</f>
        <v/>
      </c>
      <c r="J61" s="56" t="str">
        <f>IF(C61&lt;4,"",IF(C61&gt;=5,"",IF(Dati!K81="","",(Dati!K81)/C61*100)))</f>
        <v/>
      </c>
      <c r="K61" s="56" t="str">
        <f>IF(C61&lt;4,"",IF(C61&gt;=5,"",IF(Dati!L81="","",(Dati!L81)/C61*100)))</f>
        <v/>
      </c>
      <c r="L61" s="56" t="str">
        <f>IF(C61&lt;4,"",IF(C61&gt;=5,"",IF(Dati!M81="","",(Dati!M81)/C61*100)))</f>
        <v/>
      </c>
      <c r="M61" s="56" t="str">
        <f>IF(C61&lt;4,"",IF(C61&gt;=5,"",IF(Dati!N81="","",(Dati!N81)/C61*100)))</f>
        <v/>
      </c>
    </row>
    <row r="62" spans="1:13" x14ac:dyDescent="0.25">
      <c r="A62" s="48">
        <f>Dati!A82</f>
        <v>5</v>
      </c>
      <c r="B62" s="48" t="str">
        <f>Dati!B82</f>
        <v/>
      </c>
      <c r="C62" s="54" t="str">
        <f>IF(Dati!C82="","",LOG(Dati!C82))</f>
        <v/>
      </c>
      <c r="D62" s="55" t="str">
        <f>IF(Dati!J82&lt;4,"",IF(Dati!J82&gt;=5,"",Dati!J82))</f>
        <v/>
      </c>
      <c r="E62" s="55" t="str">
        <f>IF(Dati!K82&lt;4,"",IF(Dati!K82&gt;=5,"",Dati!K82))</f>
        <v/>
      </c>
      <c r="F62" s="55" t="str">
        <f>IF(Dati!L82&lt;4,"",IF(Dati!L82&gt;=5,"",Dati!L82))</f>
        <v/>
      </c>
      <c r="G62" s="55" t="str">
        <f>IF(Dati!M82&lt;4,"",IF(Dati!M82&gt;=5,"",Dati!M82))</f>
        <v/>
      </c>
      <c r="H62" s="55" t="str">
        <f>IF(Dati!N82&lt;4,"",IF(Dati!N82&gt;=5,"",Dati!N82))</f>
        <v/>
      </c>
      <c r="I62" s="56" t="str">
        <f>IF(C62&lt;4,"",IF(C62&gt;=5,"",IF(Dati!J82="","",(Dati!J82)/C62*100)))</f>
        <v/>
      </c>
      <c r="J62" s="56" t="str">
        <f>IF(C62&lt;4,"",IF(C62&gt;=5,"",IF(Dati!K82="","",(Dati!K82)/C62*100)))</f>
        <v/>
      </c>
      <c r="K62" s="56" t="str">
        <f>IF(C62&lt;4,"",IF(C62&gt;=5,"",IF(Dati!L82="","",(Dati!L82)/C62*100)))</f>
        <v/>
      </c>
      <c r="L62" s="56" t="str">
        <f>IF(C62&lt;4,"",IF(C62&gt;=5,"",IF(Dati!M82="","",(Dati!M82)/C62*100)))</f>
        <v/>
      </c>
      <c r="M62" s="56" t="str">
        <f>IF(C62&lt;4,"",IF(C62&gt;=5,"",IF(Dati!N82="","",(Dati!N82)/C62*100)))</f>
        <v/>
      </c>
    </row>
    <row r="63" spans="1:13" x14ac:dyDescent="0.25">
      <c r="A63" s="48">
        <f>Dati!A83</f>
        <v>6</v>
      </c>
      <c r="B63" s="48" t="str">
        <f>Dati!B83</f>
        <v/>
      </c>
      <c r="C63" s="54" t="str">
        <f>IF(Dati!C83="","",LOG(Dati!C83))</f>
        <v/>
      </c>
      <c r="D63" s="55" t="str">
        <f>IF(Dati!J83&lt;4,"",IF(Dati!J83&gt;=5,"",Dati!J83))</f>
        <v/>
      </c>
      <c r="E63" s="55" t="str">
        <f>IF(Dati!K83&lt;4,"",IF(Dati!K83&gt;=5,"",Dati!K83))</f>
        <v/>
      </c>
      <c r="F63" s="55" t="str">
        <f>IF(Dati!L83&lt;4,"",IF(Dati!L83&gt;=5,"",Dati!L83))</f>
        <v/>
      </c>
      <c r="G63" s="55" t="str">
        <f>IF(Dati!M83&lt;4,"",IF(Dati!M83&gt;=5,"",Dati!M83))</f>
        <v/>
      </c>
      <c r="H63" s="55" t="str">
        <f>IF(Dati!N83&lt;4,"",IF(Dati!N83&gt;=5,"",Dati!N83))</f>
        <v/>
      </c>
      <c r="I63" s="56" t="str">
        <f>IF(C63&lt;4,"",IF(C63&gt;=5,"",IF(Dati!J83="","",(Dati!J83)/C63*100)))</f>
        <v/>
      </c>
      <c r="J63" s="56" t="str">
        <f>IF(C63&lt;4,"",IF(C63&gt;=5,"",IF(Dati!K83="","",(Dati!K83)/C63*100)))</f>
        <v/>
      </c>
      <c r="K63" s="56" t="str">
        <f>IF(C63&lt;4,"",IF(C63&gt;=5,"",IF(Dati!L83="","",(Dati!L83)/C63*100)))</f>
        <v/>
      </c>
      <c r="L63" s="56" t="str">
        <f>IF(C63&lt;4,"",IF(C63&gt;=5,"",IF(Dati!M83="","",(Dati!M83)/C63*100)))</f>
        <v/>
      </c>
      <c r="M63" s="56" t="str">
        <f>IF(C63&lt;4,"",IF(C63&gt;=5,"",IF(Dati!N83="","",(Dati!N83)/C63*100)))</f>
        <v/>
      </c>
    </row>
    <row r="64" spans="1:13" x14ac:dyDescent="0.25">
      <c r="A64" s="48">
        <f>Dati!A84</f>
        <v>7</v>
      </c>
      <c r="B64" s="48">
        <f>Dati!B84</f>
        <v>2001</v>
      </c>
      <c r="C64" s="54" t="e">
        <f>IF(Dati!C84="","",LOG(Dati!C84))</f>
        <v>#VALUE!</v>
      </c>
      <c r="D64" s="55" t="e">
        <f>IF(Dati!J84&lt;4,"",IF(Dati!J84&gt;=5,"",Dati!J84))</f>
        <v>#VALUE!</v>
      </c>
      <c r="E64" s="55" t="e">
        <f>IF(Dati!K84&lt;4,"",IF(Dati!K84&gt;=5,"",Dati!K84))</f>
        <v>#VALUE!</v>
      </c>
      <c r="F64" s="55" t="str">
        <f>IF(Dati!L84&lt;4,"",IF(Dati!L84&gt;=5,"",Dati!L84))</f>
        <v/>
      </c>
      <c r="G64" s="55" t="str">
        <f>IF(Dati!M84&lt;4,"",IF(Dati!M84&gt;=5,"",Dati!M84))</f>
        <v/>
      </c>
      <c r="H64" s="55" t="str">
        <f>IF(Dati!N84&lt;4,"",IF(Dati!N84&gt;=5,"",Dati!N84))</f>
        <v/>
      </c>
      <c r="I64" s="56" t="e">
        <f>IF(C64&lt;4,"",IF(C64&gt;=5,"",IF(Dati!J84="","",(Dati!J84)/C64*100)))</f>
        <v>#VALUE!</v>
      </c>
      <c r="J64" s="56" t="e">
        <f>IF(C64&lt;4,"",IF(C64&gt;=5,"",IF(Dati!K84="","",(Dati!K84)/C64*100)))</f>
        <v>#VALUE!</v>
      </c>
      <c r="K64" s="56" t="e">
        <f>IF(C64&lt;4,"",IF(C64&gt;=5,"",IF(Dati!L84="","",(Dati!L84)/C64*100)))</f>
        <v>#VALUE!</v>
      </c>
      <c r="L64" s="56" t="e">
        <f>IF(C64&lt;4,"",IF(C64&gt;=5,"",IF(Dati!M84="","",(Dati!M84)/C64*100)))</f>
        <v>#VALUE!</v>
      </c>
      <c r="M64" s="56" t="e">
        <f>IF(C64&lt;4,"",IF(C64&gt;=5,"",IF(Dati!N84="","",(Dati!N84)/C64*100)))</f>
        <v>#VALUE!</v>
      </c>
    </row>
    <row r="65" spans="1:13" x14ac:dyDescent="0.25">
      <c r="A65" s="48">
        <f>Dati!A85</f>
        <v>8</v>
      </c>
      <c r="B65" s="48" t="e">
        <f>Dati!B85</f>
        <v>#REF!</v>
      </c>
      <c r="C65" s="54" t="e">
        <f>IF(Dati!C85="","",LOG(Dati!C85))</f>
        <v>#REF!</v>
      </c>
      <c r="D65" s="55" t="e">
        <f>IF(Dati!J85&lt;4,"",IF(Dati!J85&gt;=5,"",Dati!J85))</f>
        <v>#REF!</v>
      </c>
      <c r="E65" s="55" t="e">
        <f>IF(Dati!K85&lt;4,"",IF(Dati!K85&gt;=5,"",Dati!K85))</f>
        <v>#REF!</v>
      </c>
      <c r="F65" s="55" t="e">
        <f>IF(Dati!L85&lt;4,"",IF(Dati!L85&gt;=5,"",Dati!L85))</f>
        <v>#REF!</v>
      </c>
      <c r="G65" s="55" t="e">
        <f>IF(Dati!M85&lt;4,"",IF(Dati!M85&gt;=5,"",Dati!M85))</f>
        <v>#REF!</v>
      </c>
      <c r="H65" s="55" t="e">
        <f>IF(Dati!N85&lt;4,"",IF(Dati!N85&gt;=5,"",Dati!N85))</f>
        <v>#REF!</v>
      </c>
      <c r="I65" s="56" t="e">
        <f>IF(C65&lt;4,"",IF(C65&gt;=5,"",IF(Dati!J85="","",(Dati!J85)/C65*100)))</f>
        <v>#REF!</v>
      </c>
      <c r="J65" s="56" t="e">
        <f>IF(C65&lt;4,"",IF(C65&gt;=5,"",IF(Dati!K85="","",(Dati!K85)/C65*100)))</f>
        <v>#REF!</v>
      </c>
      <c r="K65" s="56" t="e">
        <f>IF(C65&lt;4,"",IF(C65&gt;=5,"",IF(Dati!L85="","",(Dati!L85)/C65*100)))</f>
        <v>#REF!</v>
      </c>
      <c r="L65" s="56" t="e">
        <f>IF(C65&lt;4,"",IF(C65&gt;=5,"",IF(Dati!M85="","",(Dati!M85)/C65*100)))</f>
        <v>#REF!</v>
      </c>
      <c r="M65" s="56" t="e">
        <f>IF(C65&lt;4,"",IF(C65&gt;=5,"",IF(Dati!N85="","",(Dati!N85)/C65*100)))</f>
        <v>#REF!</v>
      </c>
    </row>
    <row r="66" spans="1:13" x14ac:dyDescent="0.25">
      <c r="A66" s="48">
        <f>Dati!A86</f>
        <v>9</v>
      </c>
      <c r="B66" s="48" t="e">
        <f>Dati!B86</f>
        <v>#REF!</v>
      </c>
      <c r="C66" s="54" t="e">
        <f>IF(Dati!C86="","",LOG(Dati!C86))</f>
        <v>#REF!</v>
      </c>
      <c r="D66" s="55" t="e">
        <f>IF(Dati!J86&lt;4,"",IF(Dati!J86&gt;=5,"",Dati!J86))</f>
        <v>#REF!</v>
      </c>
      <c r="E66" s="55" t="e">
        <f>IF(Dati!K86&lt;4,"",IF(Dati!K86&gt;=5,"",Dati!K86))</f>
        <v>#REF!</v>
      </c>
      <c r="F66" s="55" t="e">
        <f>IF(Dati!L86&lt;4,"",IF(Dati!L86&gt;=5,"",Dati!L86))</f>
        <v>#REF!</v>
      </c>
      <c r="G66" s="55" t="e">
        <f>IF(Dati!M86&lt;4,"",IF(Dati!M86&gt;=5,"",Dati!M86))</f>
        <v>#REF!</v>
      </c>
      <c r="H66" s="55" t="e">
        <f>IF(Dati!N86&lt;4,"",IF(Dati!N86&gt;=5,"",Dati!N86))</f>
        <v>#REF!</v>
      </c>
      <c r="I66" s="56" t="e">
        <f>IF(C66&lt;4,"",IF(C66&gt;=5,"",IF(Dati!J86="","",(Dati!J86)/C66*100)))</f>
        <v>#REF!</v>
      </c>
      <c r="J66" s="56" t="e">
        <f>IF(C66&lt;4,"",IF(C66&gt;=5,"",IF(Dati!K86="","",(Dati!K86)/C66*100)))</f>
        <v>#REF!</v>
      </c>
      <c r="K66" s="56" t="e">
        <f>IF(C66&lt;4,"",IF(C66&gt;=5,"",IF(Dati!L86="","",(Dati!L86)/C66*100)))</f>
        <v>#REF!</v>
      </c>
      <c r="L66" s="56" t="e">
        <f>IF(C66&lt;4,"",IF(C66&gt;=5,"",IF(Dati!M86="","",(Dati!M86)/C66*100)))</f>
        <v>#REF!</v>
      </c>
      <c r="M66" s="56" t="e">
        <f>IF(C66&lt;4,"",IF(C66&gt;=5,"",IF(Dati!N86="","",(Dati!N86)/C66*100)))</f>
        <v>#REF!</v>
      </c>
    </row>
    <row r="67" spans="1:13" x14ac:dyDescent="0.25">
      <c r="A67" s="48">
        <f>Dati!A87</f>
        <v>10</v>
      </c>
      <c r="B67" s="48" t="e">
        <f>Dati!B87</f>
        <v>#REF!</v>
      </c>
      <c r="C67" s="54" t="e">
        <f>IF(Dati!C87="","",LOG(Dati!C87))</f>
        <v>#REF!</v>
      </c>
      <c r="D67" s="55" t="e">
        <f>IF(Dati!J87&lt;4,"",IF(Dati!J87&gt;=5,"",Dati!J87))</f>
        <v>#REF!</v>
      </c>
      <c r="E67" s="55" t="e">
        <f>IF(Dati!K87&lt;4,"",IF(Dati!K87&gt;=5,"",Dati!K87))</f>
        <v>#REF!</v>
      </c>
      <c r="F67" s="55" t="e">
        <f>IF(Dati!L87&lt;4,"",IF(Dati!L87&gt;=5,"",Dati!L87))</f>
        <v>#REF!</v>
      </c>
      <c r="G67" s="55" t="e">
        <f>IF(Dati!M87&lt;4,"",IF(Dati!M87&gt;=5,"",Dati!M87))</f>
        <v>#REF!</v>
      </c>
      <c r="H67" s="55" t="e">
        <f>IF(Dati!N87&lt;4,"",IF(Dati!N87&gt;=5,"",Dati!N87))</f>
        <v>#REF!</v>
      </c>
      <c r="I67" s="56" t="e">
        <f>IF(C67&lt;4,"",IF(C67&gt;=5,"",IF(Dati!J87="","",(Dati!J87)/C67*100)))</f>
        <v>#REF!</v>
      </c>
      <c r="J67" s="56" t="e">
        <f>IF(C67&lt;4,"",IF(C67&gt;=5,"",IF(Dati!K87="","",(Dati!K87)/C67*100)))</f>
        <v>#REF!</v>
      </c>
      <c r="K67" s="56" t="e">
        <f>IF(C67&lt;4,"",IF(C67&gt;=5,"",IF(Dati!L87="","",(Dati!L87)/C67*100)))</f>
        <v>#REF!</v>
      </c>
      <c r="L67" s="56" t="e">
        <f>IF(C67&lt;4,"",IF(C67&gt;=5,"",IF(Dati!M87="","",(Dati!M87)/C67*100)))</f>
        <v>#REF!</v>
      </c>
      <c r="M67" s="56" t="e">
        <f>IF(C67&lt;4,"",IF(C67&gt;=5,"",IF(Dati!N87="","",(Dati!N87)/C67*100)))</f>
        <v>#REF!</v>
      </c>
    </row>
    <row r="68" spans="1:13" x14ac:dyDescent="0.25">
      <c r="A68" s="48">
        <f>Dati!A88</f>
        <v>11</v>
      </c>
      <c r="B68" s="48" t="e">
        <f>Dati!B88</f>
        <v>#REF!</v>
      </c>
      <c r="C68" s="54" t="e">
        <f>IF(Dati!C88="","",LOG(Dati!C88))</f>
        <v>#REF!</v>
      </c>
      <c r="D68" s="55" t="e">
        <f>IF(Dati!J88&lt;4,"",IF(Dati!J88&gt;=5,"",Dati!J88))</f>
        <v>#REF!</v>
      </c>
      <c r="E68" s="55" t="e">
        <f>IF(Dati!K88&lt;4,"",IF(Dati!K88&gt;=5,"",Dati!K88))</f>
        <v>#REF!</v>
      </c>
      <c r="F68" s="55" t="e">
        <f>IF(Dati!L88&lt;4,"",IF(Dati!L88&gt;=5,"",Dati!L88))</f>
        <v>#REF!</v>
      </c>
      <c r="G68" s="55" t="e">
        <f>IF(Dati!M88&lt;4,"",IF(Dati!M88&gt;=5,"",Dati!M88))</f>
        <v>#REF!</v>
      </c>
      <c r="H68" s="55" t="e">
        <f>IF(Dati!N88&lt;4,"",IF(Dati!N88&gt;=5,"",Dati!N88))</f>
        <v>#REF!</v>
      </c>
      <c r="I68" s="56" t="e">
        <f>IF(C68&lt;4,"",IF(C68&gt;=5,"",IF(Dati!J88="","",(Dati!J88)/C68*100)))</f>
        <v>#REF!</v>
      </c>
      <c r="J68" s="56" t="e">
        <f>IF(C68&lt;4,"",IF(C68&gt;=5,"",IF(Dati!K88="","",(Dati!K88)/C68*100)))</f>
        <v>#REF!</v>
      </c>
      <c r="K68" s="56" t="e">
        <f>IF(C68&lt;4,"",IF(C68&gt;=5,"",IF(Dati!L88="","",(Dati!L88)/C68*100)))</f>
        <v>#REF!</v>
      </c>
      <c r="L68" s="56" t="e">
        <f>IF(C68&lt;4,"",IF(C68&gt;=5,"",IF(Dati!M88="","",(Dati!M88)/C68*100)))</f>
        <v>#REF!</v>
      </c>
      <c r="M68" s="56" t="e">
        <f>IF(C68&lt;4,"",IF(C68&gt;=5,"",IF(Dati!N88="","",(Dati!N88)/C68*100)))</f>
        <v>#REF!</v>
      </c>
    </row>
    <row r="69" spans="1:13" x14ac:dyDescent="0.25">
      <c r="A69" s="48">
        <f>Dati!A89</f>
        <v>12</v>
      </c>
      <c r="B69" s="48" t="e">
        <f>Dati!B89</f>
        <v>#REF!</v>
      </c>
      <c r="C69" s="54" t="e">
        <f>IF(Dati!C89="","",LOG(Dati!C89))</f>
        <v>#REF!</v>
      </c>
      <c r="D69" s="55" t="e">
        <f>IF(Dati!J89&lt;4,"",IF(Dati!J89&gt;=5,"",Dati!J89))</f>
        <v>#REF!</v>
      </c>
      <c r="E69" s="55" t="e">
        <f>IF(Dati!K89&lt;4,"",IF(Dati!K89&gt;=5,"",Dati!K89))</f>
        <v>#REF!</v>
      </c>
      <c r="F69" s="55" t="e">
        <f>IF(Dati!L89&lt;4,"",IF(Dati!L89&gt;=5,"",Dati!L89))</f>
        <v>#REF!</v>
      </c>
      <c r="G69" s="55" t="e">
        <f>IF(Dati!M89&lt;4,"",IF(Dati!M89&gt;=5,"",Dati!M89))</f>
        <v>#REF!</v>
      </c>
      <c r="H69" s="55" t="e">
        <f>IF(Dati!N89&lt;4,"",IF(Dati!N89&gt;=5,"",Dati!N89))</f>
        <v>#REF!</v>
      </c>
      <c r="I69" s="56" t="e">
        <f>IF(C69&lt;4,"",IF(C69&gt;=5,"",IF(Dati!J89="","",(Dati!J89)/C69*100)))</f>
        <v>#REF!</v>
      </c>
      <c r="J69" s="56" t="e">
        <f>IF(C69&lt;4,"",IF(C69&gt;=5,"",IF(Dati!K89="","",(Dati!K89)/C69*100)))</f>
        <v>#REF!</v>
      </c>
      <c r="K69" s="56" t="e">
        <f>IF(C69&lt;4,"",IF(C69&gt;=5,"",IF(Dati!L89="","",(Dati!L89)/C69*100)))</f>
        <v>#REF!</v>
      </c>
      <c r="L69" s="56" t="e">
        <f>IF(C69&lt;4,"",IF(C69&gt;=5,"",IF(Dati!M89="","",(Dati!M89)/C69*100)))</f>
        <v>#REF!</v>
      </c>
      <c r="M69" s="56" t="e">
        <f>IF(C69&lt;4,"",IF(C69&gt;=5,"",IF(Dati!N89="","",(Dati!N89)/C69*100)))</f>
        <v>#REF!</v>
      </c>
    </row>
    <row r="70" spans="1:13" x14ac:dyDescent="0.25">
      <c r="A70" s="48">
        <f>Dati!A90</f>
        <v>13</v>
      </c>
      <c r="B70" s="48" t="e">
        <f>Dati!B90</f>
        <v>#REF!</v>
      </c>
      <c r="C70" s="54" t="e">
        <f>IF(Dati!C90="","",LOG(Dati!C90))</f>
        <v>#REF!</v>
      </c>
      <c r="D70" s="55" t="e">
        <f>IF(Dati!J90&lt;4,"",IF(Dati!J90&gt;=5,"",Dati!J90))</f>
        <v>#REF!</v>
      </c>
      <c r="E70" s="55" t="e">
        <f>IF(Dati!K90&lt;4,"",IF(Dati!K90&gt;=5,"",Dati!K90))</f>
        <v>#REF!</v>
      </c>
      <c r="F70" s="55" t="e">
        <f>IF(Dati!L90&lt;4,"",IF(Dati!L90&gt;=5,"",Dati!L90))</f>
        <v>#REF!</v>
      </c>
      <c r="G70" s="55" t="e">
        <f>IF(Dati!M90&lt;4,"",IF(Dati!M90&gt;=5,"",Dati!M90))</f>
        <v>#REF!</v>
      </c>
      <c r="H70" s="55" t="e">
        <f>IF(Dati!N90&lt;4,"",IF(Dati!N90&gt;=5,"",Dati!N90))</f>
        <v>#REF!</v>
      </c>
      <c r="I70" s="56" t="e">
        <f>IF(C70&lt;4,"",IF(C70&gt;=5,"",IF(Dati!J90="","",(Dati!J90)/C70*100)))</f>
        <v>#REF!</v>
      </c>
      <c r="J70" s="56" t="e">
        <f>IF(C70&lt;4,"",IF(C70&gt;=5,"",IF(Dati!K90="","",(Dati!K90)/C70*100)))</f>
        <v>#REF!</v>
      </c>
      <c r="K70" s="56" t="e">
        <f>IF(C70&lt;4,"",IF(C70&gt;=5,"",IF(Dati!L90="","",(Dati!L90)/C70*100)))</f>
        <v>#REF!</v>
      </c>
      <c r="L70" s="56" t="e">
        <f>IF(C70&lt;4,"",IF(C70&gt;=5,"",IF(Dati!M90="","",(Dati!M90)/C70*100)))</f>
        <v>#REF!</v>
      </c>
      <c r="M70" s="56" t="e">
        <f>IF(C70&lt;4,"",IF(C70&gt;=5,"",IF(Dati!N90="","",(Dati!N90)/C70*100)))</f>
        <v>#REF!</v>
      </c>
    </row>
    <row r="71" spans="1:13" x14ac:dyDescent="0.25">
      <c r="A71" s="48">
        <f>Dati!A91</f>
        <v>14</v>
      </c>
      <c r="B71" s="48" t="e">
        <f>Dati!B91</f>
        <v>#REF!</v>
      </c>
      <c r="C71" s="54" t="e">
        <f>IF(Dati!C91="","",LOG(Dati!C91))</f>
        <v>#REF!</v>
      </c>
      <c r="D71" s="55" t="e">
        <f>IF(Dati!J91&lt;4,"",IF(Dati!J91&gt;=5,"",Dati!J91))</f>
        <v>#REF!</v>
      </c>
      <c r="E71" s="55" t="e">
        <f>IF(Dati!K91&lt;4,"",IF(Dati!K91&gt;=5,"",Dati!K91))</f>
        <v>#REF!</v>
      </c>
      <c r="F71" s="55" t="e">
        <f>IF(Dati!L91&lt;4,"",IF(Dati!L91&gt;=5,"",Dati!L91))</f>
        <v>#REF!</v>
      </c>
      <c r="G71" s="55" t="e">
        <f>IF(Dati!M91&lt;4,"",IF(Dati!M91&gt;=5,"",Dati!M91))</f>
        <v>#REF!</v>
      </c>
      <c r="H71" s="55" t="e">
        <f>IF(Dati!N91&lt;4,"",IF(Dati!N91&gt;=5,"",Dati!N91))</f>
        <v>#REF!</v>
      </c>
      <c r="I71" s="56" t="e">
        <f>IF(C71&lt;4,"",IF(C71&gt;=5,"",IF(Dati!J91="","",(Dati!J91)/C71*100)))</f>
        <v>#REF!</v>
      </c>
      <c r="J71" s="56" t="e">
        <f>IF(C71&lt;4,"",IF(C71&gt;=5,"",IF(Dati!K91="","",(Dati!K91)/C71*100)))</f>
        <v>#REF!</v>
      </c>
      <c r="K71" s="56" t="e">
        <f>IF(C71&lt;4,"",IF(C71&gt;=5,"",IF(Dati!L91="","",(Dati!L91)/C71*100)))</f>
        <v>#REF!</v>
      </c>
      <c r="L71" s="56" t="e">
        <f>IF(C71&lt;4,"",IF(C71&gt;=5,"",IF(Dati!M91="","",(Dati!M91)/C71*100)))</f>
        <v>#REF!</v>
      </c>
      <c r="M71" s="56" t="e">
        <f>IF(C71&lt;4,"",IF(C71&gt;=5,"",IF(Dati!N91="","",(Dati!N91)/C71*100)))</f>
        <v>#REF!</v>
      </c>
    </row>
    <row r="72" spans="1:13" x14ac:dyDescent="0.25">
      <c r="A72" s="48">
        <f>Dati!A92</f>
        <v>15</v>
      </c>
      <c r="B72" s="48" t="e">
        <f>Dati!B92</f>
        <v>#REF!</v>
      </c>
      <c r="C72" s="54" t="e">
        <f>IF(Dati!C92="","",LOG(Dati!C92))</f>
        <v>#REF!</v>
      </c>
      <c r="D72" s="55" t="e">
        <f>IF(Dati!J92&lt;4,"",IF(Dati!J92&gt;=5,"",Dati!J92))</f>
        <v>#REF!</v>
      </c>
      <c r="E72" s="55" t="e">
        <f>IF(Dati!K92&lt;4,"",IF(Dati!K92&gt;=5,"",Dati!K92))</f>
        <v>#REF!</v>
      </c>
      <c r="F72" s="55" t="e">
        <f>IF(Dati!L92&lt;4,"",IF(Dati!L92&gt;=5,"",Dati!L92))</f>
        <v>#REF!</v>
      </c>
      <c r="G72" s="55" t="e">
        <f>IF(Dati!M92&lt;4,"",IF(Dati!M92&gt;=5,"",Dati!M92))</f>
        <v>#REF!</v>
      </c>
      <c r="H72" s="55" t="e">
        <f>IF(Dati!N92&lt;4,"",IF(Dati!N92&gt;=5,"",Dati!N92))</f>
        <v>#REF!</v>
      </c>
      <c r="I72" s="56" t="e">
        <f>IF(C72&lt;4,"",IF(C72&gt;=5,"",IF(Dati!J92="","",(Dati!J92)/C72*100)))</f>
        <v>#REF!</v>
      </c>
      <c r="J72" s="56" t="e">
        <f>IF(C72&lt;4,"",IF(C72&gt;=5,"",IF(Dati!K92="","",(Dati!K92)/C72*100)))</f>
        <v>#REF!</v>
      </c>
      <c r="K72" s="56" t="e">
        <f>IF(C72&lt;4,"",IF(C72&gt;=5,"",IF(Dati!L92="","",(Dati!L92)/C72*100)))</f>
        <v>#REF!</v>
      </c>
      <c r="L72" s="56" t="e">
        <f>IF(C72&lt;4,"",IF(C72&gt;=5,"",IF(Dati!M92="","",(Dati!M92)/C72*100)))</f>
        <v>#REF!</v>
      </c>
      <c r="M72" s="56" t="e">
        <f>IF(C72&lt;4,"",IF(C72&gt;=5,"",IF(Dati!N92="","",(Dati!N92)/C72*100)))</f>
        <v>#REF!</v>
      </c>
    </row>
    <row r="73" spans="1:13" x14ac:dyDescent="0.25">
      <c r="A73" s="48">
        <f>Dati!A93</f>
        <v>16</v>
      </c>
      <c r="B73" s="48" t="e">
        <f>Dati!B93</f>
        <v>#REF!</v>
      </c>
      <c r="C73" s="54" t="e">
        <f>IF(Dati!C93="","",LOG(Dati!C93))</f>
        <v>#REF!</v>
      </c>
      <c r="D73" s="55" t="e">
        <f>IF(Dati!J93&lt;4,"",IF(Dati!J93&gt;=5,"",Dati!J93))</f>
        <v>#REF!</v>
      </c>
      <c r="E73" s="55" t="e">
        <f>IF(Dati!K93&lt;4,"",IF(Dati!K93&gt;=5,"",Dati!K93))</f>
        <v>#REF!</v>
      </c>
      <c r="F73" s="55" t="e">
        <f>IF(Dati!L93&lt;4,"",IF(Dati!L93&gt;=5,"",Dati!L93))</f>
        <v>#REF!</v>
      </c>
      <c r="G73" s="55" t="e">
        <f>IF(Dati!M93&lt;4,"",IF(Dati!M93&gt;=5,"",Dati!M93))</f>
        <v>#REF!</v>
      </c>
      <c r="H73" s="55" t="e">
        <f>IF(Dati!N93&lt;4,"",IF(Dati!N93&gt;=5,"",Dati!N93))</f>
        <v>#REF!</v>
      </c>
      <c r="I73" s="56" t="e">
        <f>IF(C73&lt;4,"",IF(C73&gt;=5,"",IF(Dati!J93="","",(Dati!J93)/C73*100)))</f>
        <v>#REF!</v>
      </c>
      <c r="J73" s="56" t="e">
        <f>IF(C73&lt;4,"",IF(C73&gt;=5,"",IF(Dati!K93="","",(Dati!K93)/C73*100)))</f>
        <v>#REF!</v>
      </c>
      <c r="K73" s="56" t="e">
        <f>IF(C73&lt;4,"",IF(C73&gt;=5,"",IF(Dati!L93="","",(Dati!L93)/C73*100)))</f>
        <v>#REF!</v>
      </c>
      <c r="L73" s="56" t="e">
        <f>IF(C73&lt;4,"",IF(C73&gt;=5,"",IF(Dati!M93="","",(Dati!M93)/C73*100)))</f>
        <v>#REF!</v>
      </c>
      <c r="M73" s="56" t="e">
        <f>IF(C73&lt;4,"",IF(C73&gt;=5,"",IF(Dati!N93="","",(Dati!N93)/C73*100)))</f>
        <v>#REF!</v>
      </c>
    </row>
    <row r="74" spans="1:13" x14ac:dyDescent="0.25">
      <c r="A74" s="48">
        <f>Dati!A94</f>
        <v>17</v>
      </c>
      <c r="B74" s="48" t="e">
        <f>Dati!B94</f>
        <v>#REF!</v>
      </c>
      <c r="C74" s="54" t="e">
        <f>IF(Dati!C94="","",LOG(Dati!C94))</f>
        <v>#REF!</v>
      </c>
      <c r="D74" s="55" t="e">
        <f>IF(Dati!J94&lt;4,"",IF(Dati!J94&gt;=5,"",Dati!J94))</f>
        <v>#REF!</v>
      </c>
      <c r="E74" s="55" t="e">
        <f>IF(Dati!K94&lt;4,"",IF(Dati!K94&gt;=5,"",Dati!K94))</f>
        <v>#REF!</v>
      </c>
      <c r="F74" s="55" t="e">
        <f>IF(Dati!L94&lt;4,"",IF(Dati!L94&gt;=5,"",Dati!L94))</f>
        <v>#REF!</v>
      </c>
      <c r="G74" s="55" t="e">
        <f>IF(Dati!M94&lt;4,"",IF(Dati!M94&gt;=5,"",Dati!M94))</f>
        <v>#REF!</v>
      </c>
      <c r="H74" s="55" t="e">
        <f>IF(Dati!N94&lt;4,"",IF(Dati!N94&gt;=5,"",Dati!N94))</f>
        <v>#REF!</v>
      </c>
      <c r="I74" s="56" t="e">
        <f>IF(C74&lt;4,"",IF(C74&gt;=5,"",IF(Dati!J94="","",(Dati!J94)/C74*100)))</f>
        <v>#REF!</v>
      </c>
      <c r="J74" s="56" t="e">
        <f>IF(C74&lt;4,"",IF(C74&gt;=5,"",IF(Dati!K94="","",(Dati!K94)/C74*100)))</f>
        <v>#REF!</v>
      </c>
      <c r="K74" s="56" t="e">
        <f>IF(C74&lt;4,"",IF(C74&gt;=5,"",IF(Dati!L94="","",(Dati!L94)/C74*100)))</f>
        <v>#REF!</v>
      </c>
      <c r="L74" s="56" t="e">
        <f>IF(C74&lt;4,"",IF(C74&gt;=5,"",IF(Dati!M94="","",(Dati!M94)/C74*100)))</f>
        <v>#REF!</v>
      </c>
      <c r="M74" s="56" t="e">
        <f>IF(C74&lt;4,"",IF(C74&gt;=5,"",IF(Dati!N94="","",(Dati!N94)/C74*100)))</f>
        <v>#REF!</v>
      </c>
    </row>
    <row r="75" spans="1:13" ht="13.8" thickBot="1" x14ac:dyDescent="0.3">
      <c r="A75" s="66"/>
      <c r="B75" s="66"/>
      <c r="C75" s="67"/>
      <c r="D75" s="66"/>
      <c r="E75" s="66"/>
      <c r="F75" s="66"/>
      <c r="G75" s="66"/>
      <c r="H75" s="66"/>
      <c r="I75" s="52"/>
      <c r="J75" s="52"/>
      <c r="K75" s="52"/>
      <c r="L75" s="52"/>
      <c r="M75" s="52"/>
    </row>
    <row r="76" spans="1:13" ht="13.8" thickTop="1" x14ac:dyDescent="0.25">
      <c r="A76" s="68"/>
      <c r="B76" s="68"/>
      <c r="C76" s="69" t="s">
        <v>14</v>
      </c>
      <c r="D76" s="69"/>
      <c r="E76" s="70" t="e">
        <f>IF(COUNT(D58:H74)&lt;2,"",AVERAGE(D58:H74))</f>
        <v>#VALUE!</v>
      </c>
      <c r="F76" s="69"/>
      <c r="G76" s="69"/>
      <c r="H76" s="69"/>
      <c r="I76" s="71"/>
      <c r="J76" s="71" t="s">
        <v>7</v>
      </c>
      <c r="K76" s="71"/>
      <c r="L76" s="71"/>
      <c r="M76" s="71"/>
    </row>
    <row r="77" spans="1:13" x14ac:dyDescent="0.25">
      <c r="C77" s="73" t="s">
        <v>6</v>
      </c>
      <c r="E77" s="55" t="e">
        <f>IF(COUNT(D58:H74)&lt;2,"",STDEV(D58:H74))</f>
        <v>#VALUE!</v>
      </c>
      <c r="J77" s="73" t="s">
        <v>14</v>
      </c>
      <c r="K77" s="73"/>
      <c r="L77" s="55" t="e">
        <f>IF(COUNT(I58:M74)=0,"",AVERAGE(I58:M74))</f>
        <v>#VALUE!</v>
      </c>
    </row>
    <row r="78" spans="1:13" x14ac:dyDescent="0.25">
      <c r="C78" s="73" t="s">
        <v>23</v>
      </c>
      <c r="E78" s="55" t="e">
        <f>IF(COUNT(D58:H74)=0,"Immettere dati",IF(COUNT(D58:H74)&lt;2,"Immettere più dati",E77*2^0.5*(TINV(0.05,COUNT(D58:H74)-1))))</f>
        <v>#VALUE!</v>
      </c>
      <c r="F78" s="54" t="str">
        <f>IF(COUNT(D58:H74)=0,"",IF(COUNT(D58:H74)&lt;6,"Attenzione, dati insufficienti!",""))</f>
        <v/>
      </c>
      <c r="J78" s="73" t="s">
        <v>52</v>
      </c>
      <c r="K78" s="73"/>
      <c r="L78" s="55" t="e">
        <f>IF(COUNT(I58:M74)&lt;2,"",STDEV(I58:M74)*2)</f>
        <v>#VALUE!</v>
      </c>
    </row>
    <row r="79" spans="1:13" x14ac:dyDescent="0.25">
      <c r="C79" s="39" t="s">
        <v>9</v>
      </c>
      <c r="E79" s="55" t="e">
        <f>IF(COUNT(D58:H74)&lt;2,"",E78/(2^0.5))</f>
        <v>#VALUE!</v>
      </c>
      <c r="F79" s="74" t="str">
        <f>IF(COUNT(D58:H74)=0,"",IF(COUNT(D58:H74)&lt;6,"Attenzione, dati insufficienti!",""))</f>
        <v/>
      </c>
      <c r="L79" s="39" t="e">
        <f>IF(COUNT(I58:M74)&lt;2,"",DEVSQ(I58:M74))</f>
        <v>#VALUE!</v>
      </c>
    </row>
    <row r="80" spans="1:13" ht="13.8" thickBot="1" x14ac:dyDescent="0.3">
      <c r="C80" s="39" t="s">
        <v>10</v>
      </c>
      <c r="E80" s="55" t="e">
        <f>IF(COUNT(D58:H74)&lt;2,"",E78/2)</f>
        <v>#VALUE!</v>
      </c>
      <c r="F80" s="74" t="str">
        <f>IF(COUNT(D58:H74)=0,"",IF(COUNT(D58:H74)&lt;6,"Attenzione, dati insufficienti!",""))</f>
        <v/>
      </c>
      <c r="L80" s="39" t="e">
        <f>IF(COUNT(I58:M74)&lt;2,"",VAR(I58:M74))</f>
        <v>#VALUE!</v>
      </c>
    </row>
    <row r="81" spans="1:13" ht="13.8" thickTop="1" x14ac:dyDescent="0.25">
      <c r="A81" s="71"/>
      <c r="B81" s="71"/>
      <c r="C81" s="71"/>
      <c r="D81" s="71"/>
      <c r="E81" s="70"/>
      <c r="F81" s="71"/>
      <c r="G81" s="71"/>
      <c r="H81" s="71"/>
      <c r="I81" s="71"/>
      <c r="J81" s="71"/>
      <c r="K81" s="71"/>
      <c r="L81" s="71"/>
      <c r="M81" s="71"/>
    </row>
    <row r="82" spans="1:13" x14ac:dyDescent="0.25">
      <c r="A82" s="39" t="s">
        <v>18</v>
      </c>
      <c r="D82" s="45"/>
      <c r="E82" s="44"/>
      <c r="F82" s="44"/>
      <c r="G82" s="52"/>
      <c r="H82" s="52"/>
    </row>
    <row r="83" spans="1:13" ht="36" x14ac:dyDescent="0.25">
      <c r="A83" s="48" t="str">
        <f>Dati!A109</f>
        <v>N.</v>
      </c>
      <c r="B83" s="48" t="str">
        <f>Dati!B109</f>
        <v>Anno</v>
      </c>
      <c r="C83" s="48" t="str">
        <f>Dati!C109</f>
        <v>Valore assegnato</v>
      </c>
      <c r="D83" s="48">
        <f>Dati!J109</f>
        <v>1</v>
      </c>
      <c r="E83" s="48">
        <f>Dati!K109</f>
        <v>2</v>
      </c>
      <c r="F83" s="48">
        <f>Dati!L109</f>
        <v>3</v>
      </c>
      <c r="G83" s="48">
        <f>Dati!M109</f>
        <v>4</v>
      </c>
      <c r="H83" s="48">
        <f>Dati!N109</f>
        <v>5</v>
      </c>
      <c r="I83" s="1016" t="s">
        <v>13</v>
      </c>
      <c r="J83" s="1016"/>
      <c r="K83" s="1016"/>
      <c r="L83" s="1016"/>
      <c r="M83" s="1016"/>
    </row>
    <row r="84" spans="1:13" x14ac:dyDescent="0.25">
      <c r="A84" s="48">
        <f>Dati!A110</f>
        <v>1</v>
      </c>
      <c r="B84" s="48">
        <f>Dati!B110</f>
        <v>2000</v>
      </c>
      <c r="C84" s="54">
        <f>IF(Dati!C110="","",LOG(Dati!C110))</f>
        <v>2.7032913781186614</v>
      </c>
      <c r="D84" s="55" t="str">
        <f>IF(Dati!J110&lt;4,"",IF(Dati!J110&gt;=5,"",Dati!J110))</f>
        <v/>
      </c>
      <c r="E84" s="55" t="str">
        <f>IF(Dati!K110&lt;4,"",IF(Dati!K110&gt;=5,"",Dati!K110))</f>
        <v/>
      </c>
      <c r="F84" s="55" t="str">
        <f>IF(Dati!L110&lt;4,"",IF(Dati!L110&gt;=5,"",Dati!L110))</f>
        <v/>
      </c>
      <c r="G84" s="55" t="str">
        <f>IF(Dati!M110&lt;4,"",IF(Dati!M110&gt;=5,"",Dati!M110))</f>
        <v/>
      </c>
      <c r="H84" s="55" t="str">
        <f>IF(Dati!N110&lt;4,"",IF(Dati!N110&gt;=5,"",Dati!N110))</f>
        <v/>
      </c>
      <c r="I84" s="56" t="str">
        <f>IF(C84&lt;4,"",IF(C84&gt;=5,"",IF(Dati!J110="","",(Dati!J110)/C84*100)))</f>
        <v/>
      </c>
      <c r="J84" s="56" t="str">
        <f>IF(C84&lt;4,"",IF(C84&gt;=5,"",IF(Dati!K110="","",(Dati!K110)/C84*100)))</f>
        <v/>
      </c>
      <c r="K84" s="56" t="str">
        <f>IF(C84&lt;4,"",IF(C84&gt;=5,"",IF(Dati!L110="","",(Dati!L110)/C84*100)))</f>
        <v/>
      </c>
      <c r="L84" s="56" t="str">
        <f>IF(C84&lt;4,"",IF(C84&gt;=5,"",IF(Dati!M110="","",(Dati!M110)/C84*100)))</f>
        <v/>
      </c>
      <c r="M84" s="56" t="str">
        <f>IF(C84&lt;4,"",IF(C84&gt;=5,"",IF(Dati!N110="","",(Dati!N110)/C84*100)))</f>
        <v/>
      </c>
    </row>
    <row r="85" spans="1:13" x14ac:dyDescent="0.25">
      <c r="A85" s="48">
        <f>Dati!A111</f>
        <v>2</v>
      </c>
      <c r="B85" s="48">
        <f>Dati!B111</f>
        <v>2000</v>
      </c>
      <c r="C85" s="54">
        <f>IF(Dati!C111="","",LOG(Dati!C111))</f>
        <v>4.6901960800285138</v>
      </c>
      <c r="D85" s="55">
        <f>IF(Dati!J111&lt;4,"",IF(Dati!J111&gt;=5,"",Dati!J111))</f>
        <v>4.5440680443502757</v>
      </c>
      <c r="E85" s="55">
        <f>IF(Dati!K111&lt;4,"",IF(Dati!K111&gt;=5,"",Dati!K111))</f>
        <v>4.5563025007672868</v>
      </c>
      <c r="F85" s="55" t="str">
        <f>IF(Dati!L111&lt;4,"",IF(Dati!L111&gt;=5,"",Dati!L111))</f>
        <v/>
      </c>
      <c r="G85" s="55" t="str">
        <f>IF(Dati!M111&lt;4,"",IF(Dati!M111&gt;=5,"",Dati!M111))</f>
        <v/>
      </c>
      <c r="H85" s="55" t="str">
        <f>IF(Dati!N111&lt;4,"",IF(Dati!N111&gt;=5,"",Dati!N111))</f>
        <v/>
      </c>
      <c r="I85" s="56">
        <f>IF(C85&lt;4,"",IF(C85&gt;=5,"",IF(Dati!J111="","",(Dati!J111)/C85*100)))</f>
        <v>96.884393889192154</v>
      </c>
      <c r="J85" s="56">
        <f>IF(C85&lt;4,"",IF(C85&gt;=5,"",IF(Dati!K111="","",(Dati!K111)/C85*100)))</f>
        <v>97.145245593646635</v>
      </c>
      <c r="K85" s="56" t="str">
        <f>IF(C85&lt;4,"",IF(C85&gt;=5,"",IF(Dati!L111="","",(Dati!L111)/C85*100)))</f>
        <v/>
      </c>
      <c r="L85" s="56" t="str">
        <f>IF(C85&lt;4,"",IF(C85&gt;=5,"",IF(Dati!M111="","",(Dati!M111)/C85*100)))</f>
        <v/>
      </c>
      <c r="M85" s="56" t="str">
        <f>IF(C85&lt;4,"",IF(C85&gt;=5,"",IF(Dati!N111="","",(Dati!N111)/C85*100)))</f>
        <v/>
      </c>
    </row>
    <row r="86" spans="1:13" x14ac:dyDescent="0.25">
      <c r="A86" s="48">
        <f>Dati!A112</f>
        <v>3</v>
      </c>
      <c r="B86" s="48">
        <f>Dati!B112</f>
        <v>2001</v>
      </c>
      <c r="C86" s="54">
        <f>IF(Dati!C112="","",LOG(Dati!C112))</f>
        <v>3.9190780923760737</v>
      </c>
      <c r="D86" s="55">
        <f>IF(Dati!J112&lt;4,"",IF(Dati!J112&gt;=5,"",Dati!J112))</f>
        <v>4.0791812460476251</v>
      </c>
      <c r="E86" s="55">
        <f>IF(Dati!K112&lt;4,"",IF(Dati!K112&gt;=5,"",Dati!K112))</f>
        <v>4.0791812460476251</v>
      </c>
      <c r="F86" s="55" t="str">
        <f>IF(Dati!L112&lt;4,"",IF(Dati!L112&gt;=5,"",Dati!L112))</f>
        <v/>
      </c>
      <c r="G86" s="55" t="str">
        <f>IF(Dati!M112&lt;4,"",IF(Dati!M112&gt;=5,"",Dati!M112))</f>
        <v/>
      </c>
      <c r="H86" s="55" t="str">
        <f>IF(Dati!N112&lt;4,"",IF(Dati!N112&gt;=5,"",Dati!N112))</f>
        <v/>
      </c>
      <c r="I86" s="56" t="str">
        <f>IF(C86&lt;4,"",IF(C86&gt;=5,"",IF(Dati!J112="","",(Dati!J112)/C86*100)))</f>
        <v/>
      </c>
      <c r="J86" s="56" t="str">
        <f>IF(C86&lt;4,"",IF(C86&gt;=5,"",IF(Dati!K112="","",(Dati!K112)/C86*100)))</f>
        <v/>
      </c>
      <c r="K86" s="56" t="str">
        <f>IF(C86&lt;4,"",IF(C86&gt;=5,"",IF(Dati!L112="","",(Dati!L112)/C86*100)))</f>
        <v/>
      </c>
      <c r="L86" s="56" t="str">
        <f>IF(C86&lt;4,"",IF(C86&gt;=5,"",IF(Dati!M112="","",(Dati!M112)/C86*100)))</f>
        <v/>
      </c>
      <c r="M86" s="56" t="str">
        <f>IF(C86&lt;4,"",IF(C86&gt;=5,"",IF(Dati!N112="","",(Dati!N112)/C86*100)))</f>
        <v/>
      </c>
    </row>
    <row r="87" spans="1:13" x14ac:dyDescent="0.25">
      <c r="A87" s="48">
        <f>Dati!A113</f>
        <v>4</v>
      </c>
      <c r="B87" s="48">
        <f>Dati!B113</f>
        <v>2002</v>
      </c>
      <c r="C87" s="54">
        <f>IF(Dati!C113="","",LOG(Dati!C113))</f>
        <v>4.1760912590556813</v>
      </c>
      <c r="D87" s="55" t="str">
        <f>IF(Dati!J113&lt;4,"",IF(Dati!J113&gt;=5,"",Dati!J113))</f>
        <v/>
      </c>
      <c r="E87" s="55" t="str">
        <f>IF(Dati!K113&lt;4,"",IF(Dati!K113&gt;=5,"",Dati!K113))</f>
        <v/>
      </c>
      <c r="F87" s="55" t="str">
        <f>IF(Dati!L113&lt;4,"",IF(Dati!L113&gt;=5,"",Dati!L113))</f>
        <v/>
      </c>
      <c r="G87" s="55">
        <f>IF(Dati!M113&lt;4,"",IF(Dati!M113&gt;=5,"",Dati!M113))</f>
        <v>4.3424226808222066</v>
      </c>
      <c r="H87" s="55" t="str">
        <f>IF(Dati!N113&lt;4,"",IF(Dati!N113&gt;=5,"",Dati!N113))</f>
        <v/>
      </c>
      <c r="I87" s="56" t="str">
        <f>IF(C87&lt;4,"",IF(C87&gt;=5,"",IF(Dati!J113="","",(Dati!J113)/C87*100)))</f>
        <v/>
      </c>
      <c r="J87" s="56" t="str">
        <f>IF(C87&lt;4,"",IF(C87&gt;=5,"",IF(Dati!K113="","",(Dati!K113)/C87*100)))</f>
        <v/>
      </c>
      <c r="K87" s="56" t="str">
        <f>IF(C87&lt;4,"",IF(C87&gt;=5,"",IF(Dati!L113="","",(Dati!L113)/C87*100)))</f>
        <v/>
      </c>
      <c r="L87" s="56">
        <f>IF(C87&lt;4,"",IF(C87&gt;=5,"",IF(Dati!M113="","",(Dati!M113)/C87*100)))</f>
        <v>103.98294509024059</v>
      </c>
      <c r="M87" s="56" t="str">
        <f>IF(C87&lt;4,"",IF(C87&gt;=5,"",IF(Dati!N113="","",(Dati!N113)/C87*100)))</f>
        <v/>
      </c>
    </row>
    <row r="88" spans="1:13" x14ac:dyDescent="0.25">
      <c r="A88" s="48">
        <f>Dati!A114</f>
        <v>5</v>
      </c>
      <c r="B88" s="48">
        <f>Dati!B114</f>
        <v>2003</v>
      </c>
      <c r="C88" s="54">
        <f>IF(Dati!C114="","",LOG(Dati!C114))</f>
        <v>3.5440680443502757</v>
      </c>
      <c r="D88" s="55" t="str">
        <f>IF(Dati!J114&lt;4,"",IF(Dati!J114&gt;=5,"",Dati!J114))</f>
        <v/>
      </c>
      <c r="E88" s="55" t="str">
        <f>IF(Dati!K114&lt;4,"",IF(Dati!K114&gt;=5,"",Dati!K114))</f>
        <v/>
      </c>
      <c r="F88" s="55" t="str">
        <f>IF(Dati!L114&lt;4,"",IF(Dati!L114&gt;=5,"",Dati!L114))</f>
        <v/>
      </c>
      <c r="G88" s="55" t="str">
        <f>IF(Dati!M114&lt;4,"",IF(Dati!M114&gt;=5,"",Dati!M114))</f>
        <v/>
      </c>
      <c r="H88" s="55" t="str">
        <f>IF(Dati!N114&lt;4,"",IF(Dati!N114&gt;=5,"",Dati!N114))</f>
        <v/>
      </c>
      <c r="I88" s="56" t="str">
        <f>IF(C88&lt;4,"",IF(C88&gt;=5,"",IF(Dati!J114="","",(Dati!J114)/C88*100)))</f>
        <v/>
      </c>
      <c r="J88" s="56" t="str">
        <f>IF(C88&lt;4,"",IF(C88&gt;=5,"",IF(Dati!K114="","",(Dati!K114)/C88*100)))</f>
        <v/>
      </c>
      <c r="K88" s="56" t="str">
        <f>IF(C88&lt;4,"",IF(C88&gt;=5,"",IF(Dati!L114="","",(Dati!L114)/C88*100)))</f>
        <v/>
      </c>
      <c r="L88" s="56" t="str">
        <f>IF(C88&lt;4,"",IF(C88&gt;=5,"",IF(Dati!M114="","",(Dati!M114)/C88*100)))</f>
        <v/>
      </c>
      <c r="M88" s="56" t="str">
        <f>IF(C88&lt;4,"",IF(C88&gt;=5,"",IF(Dati!N114="","",(Dati!N114)/C88*100)))</f>
        <v/>
      </c>
    </row>
    <row r="89" spans="1:13" x14ac:dyDescent="0.25">
      <c r="A89" s="48">
        <f>Dati!A115</f>
        <v>6</v>
      </c>
      <c r="B89" s="48">
        <f>Dati!B115</f>
        <v>2003</v>
      </c>
      <c r="C89" s="54" t="str">
        <f>IF(Dati!C115="","",LOG(Dati!C115))</f>
        <v/>
      </c>
      <c r="D89" s="55" t="str">
        <f>IF(Dati!J115&lt;4,"",IF(Dati!J115&gt;=5,"",Dati!J115))</f>
        <v/>
      </c>
      <c r="E89" s="55" t="str">
        <f>IF(Dati!K115&lt;4,"",IF(Dati!K115&gt;=5,"",Dati!K115))</f>
        <v/>
      </c>
      <c r="F89" s="55" t="str">
        <f>IF(Dati!L115&lt;4,"",IF(Dati!L115&gt;=5,"",Dati!L115))</f>
        <v/>
      </c>
      <c r="G89" s="55" t="str">
        <f>IF(Dati!M115&lt;4,"",IF(Dati!M115&gt;=5,"",Dati!M115))</f>
        <v/>
      </c>
      <c r="H89" s="55" t="str">
        <f>IF(Dati!N115&lt;4,"",IF(Dati!N115&gt;=5,"",Dati!N115))</f>
        <v/>
      </c>
      <c r="I89" s="56" t="str">
        <f>IF(C89&lt;4,"",IF(C89&gt;=5,"",IF(Dati!J115="","",(Dati!J115)/C89*100)))</f>
        <v/>
      </c>
      <c r="J89" s="56" t="str">
        <f>IF(C89&lt;4,"",IF(C89&gt;=5,"",IF(Dati!K115="","",(Dati!K115)/C89*100)))</f>
        <v/>
      </c>
      <c r="K89" s="56" t="str">
        <f>IF(C89&lt;4,"",IF(C89&gt;=5,"",IF(Dati!L115="","",(Dati!L115)/C89*100)))</f>
        <v/>
      </c>
      <c r="L89" s="56" t="str">
        <f>IF(C89&lt;4,"",IF(C89&gt;=5,"",IF(Dati!M115="","",(Dati!M115)/C89*100)))</f>
        <v/>
      </c>
      <c r="M89" s="56" t="str">
        <f>IF(C89&lt;4,"",IF(C89&gt;=5,"",IF(Dati!N115="","",(Dati!N115)/C89*100)))</f>
        <v/>
      </c>
    </row>
    <row r="90" spans="1:13" x14ac:dyDescent="0.25">
      <c r="A90" s="48">
        <f>Dati!A116</f>
        <v>7</v>
      </c>
      <c r="B90" s="48" t="str">
        <f>Dati!B116</f>
        <v/>
      </c>
      <c r="C90" s="54" t="str">
        <f>IF(Dati!C116="","",LOG(Dati!C116))</f>
        <v/>
      </c>
      <c r="D90" s="55" t="str">
        <f>IF(Dati!J116&lt;4,"",IF(Dati!J116&gt;=5,"",Dati!J116))</f>
        <v/>
      </c>
      <c r="E90" s="55" t="str">
        <f>IF(Dati!K116&lt;4,"",IF(Dati!K116&gt;=5,"",Dati!K116))</f>
        <v/>
      </c>
      <c r="F90" s="55" t="str">
        <f>IF(Dati!L116&lt;4,"",IF(Dati!L116&gt;=5,"",Dati!L116))</f>
        <v/>
      </c>
      <c r="G90" s="55" t="str">
        <f>IF(Dati!M116&lt;4,"",IF(Dati!M116&gt;=5,"",Dati!M116))</f>
        <v/>
      </c>
      <c r="H90" s="55" t="str">
        <f>IF(Dati!N116&lt;4,"",IF(Dati!N116&gt;=5,"",Dati!N116))</f>
        <v/>
      </c>
      <c r="I90" s="56" t="str">
        <f>IF(C90&lt;4,"",IF(C90&gt;=5,"",IF(Dati!J116="","",(Dati!J116)/C90*100)))</f>
        <v/>
      </c>
      <c r="J90" s="56" t="str">
        <f>IF(C90&lt;4,"",IF(C90&gt;=5,"",IF(Dati!K116="","",(Dati!K116)/C90*100)))</f>
        <v/>
      </c>
      <c r="K90" s="56" t="str">
        <f>IF(C90&lt;4,"",IF(C90&gt;=5,"",IF(Dati!L116="","",(Dati!L116)/C90*100)))</f>
        <v/>
      </c>
      <c r="L90" s="56" t="str">
        <f>IF(C90&lt;4,"",IF(C90&gt;=5,"",IF(Dati!M116="","",(Dati!M116)/C90*100)))</f>
        <v/>
      </c>
      <c r="M90" s="56" t="str">
        <f>IF(C90&lt;4,"",IF(C90&gt;=5,"",IF(Dati!N116="","",(Dati!N116)/C90*100)))</f>
        <v/>
      </c>
    </row>
    <row r="91" spans="1:13" x14ac:dyDescent="0.25">
      <c r="A91" s="48">
        <f>Dati!A117</f>
        <v>8</v>
      </c>
      <c r="B91" s="48" t="str">
        <f>Dati!B117</f>
        <v/>
      </c>
      <c r="C91" s="54" t="str">
        <f>IF(Dati!C117="","",LOG(Dati!C117))</f>
        <v/>
      </c>
      <c r="D91" s="55" t="str">
        <f>IF(Dati!J117&lt;4,"",IF(Dati!J117&gt;=5,"",Dati!J117))</f>
        <v/>
      </c>
      <c r="E91" s="55" t="str">
        <f>IF(Dati!K117&lt;4,"",IF(Dati!K117&gt;=5,"",Dati!K117))</f>
        <v/>
      </c>
      <c r="F91" s="55" t="str">
        <f>IF(Dati!L117&lt;4,"",IF(Dati!L117&gt;=5,"",Dati!L117))</f>
        <v/>
      </c>
      <c r="G91" s="55" t="str">
        <f>IF(Dati!M117&lt;4,"",IF(Dati!M117&gt;=5,"",Dati!M117))</f>
        <v/>
      </c>
      <c r="H91" s="55" t="str">
        <f>IF(Dati!N117&lt;4,"",IF(Dati!N117&gt;=5,"",Dati!N117))</f>
        <v/>
      </c>
      <c r="I91" s="56" t="str">
        <f>IF(C91&lt;4,"",IF(C91&gt;=5,"",IF(Dati!J117="","",(Dati!J117)/C91*100)))</f>
        <v/>
      </c>
      <c r="J91" s="56" t="str">
        <f>IF(C91&lt;4,"",IF(C91&gt;=5,"",IF(Dati!K117="","",(Dati!K117)/C91*100)))</f>
        <v/>
      </c>
      <c r="K91" s="56" t="str">
        <f>IF(C91&lt;4,"",IF(C91&gt;=5,"",IF(Dati!L117="","",(Dati!L117)/C91*100)))</f>
        <v/>
      </c>
      <c r="L91" s="56" t="str">
        <f>IF(C91&lt;4,"",IF(C91&gt;=5,"",IF(Dati!M117="","",(Dati!M117)/C91*100)))</f>
        <v/>
      </c>
      <c r="M91" s="56" t="str">
        <f>IF(C91&lt;4,"",IF(C91&gt;=5,"",IF(Dati!N117="","",(Dati!N117)/C91*100)))</f>
        <v/>
      </c>
    </row>
    <row r="92" spans="1:13" x14ac:dyDescent="0.25">
      <c r="A92" s="48">
        <f>Dati!A118</f>
        <v>9</v>
      </c>
      <c r="B92" s="48" t="str">
        <f>Dati!B118</f>
        <v/>
      </c>
      <c r="C92" s="54" t="str">
        <f>IF(Dati!C118="","",LOG(Dati!C118))</f>
        <v/>
      </c>
      <c r="D92" s="55" t="str">
        <f>IF(Dati!J118&lt;4,"",IF(Dati!J118&gt;=5,"",Dati!J118))</f>
        <v/>
      </c>
      <c r="E92" s="55" t="str">
        <f>IF(Dati!K118&lt;4,"",IF(Dati!K118&gt;=5,"",Dati!K118))</f>
        <v/>
      </c>
      <c r="F92" s="55" t="str">
        <f>IF(Dati!L118&lt;4,"",IF(Dati!L118&gt;=5,"",Dati!L118))</f>
        <v/>
      </c>
      <c r="G92" s="55" t="str">
        <f>IF(Dati!M118&lt;4,"",IF(Dati!M118&gt;=5,"",Dati!M118))</f>
        <v/>
      </c>
      <c r="H92" s="55" t="str">
        <f>IF(Dati!N118&lt;4,"",IF(Dati!N118&gt;=5,"",Dati!N118))</f>
        <v/>
      </c>
      <c r="I92" s="56" t="str">
        <f>IF(C92&lt;4,"",IF(C92&gt;=5,"",IF(Dati!J118="","",(Dati!J118)/C92*100)))</f>
        <v/>
      </c>
      <c r="J92" s="56" t="str">
        <f>IF(C92&lt;4,"",IF(C92&gt;=5,"",IF(Dati!K118="","",(Dati!K118)/C92*100)))</f>
        <v/>
      </c>
      <c r="K92" s="56" t="str">
        <f>IF(C92&lt;4,"",IF(C92&gt;=5,"",IF(Dati!L118="","",(Dati!L118)/C92*100)))</f>
        <v/>
      </c>
      <c r="L92" s="56" t="str">
        <f>IF(C92&lt;4,"",IF(C92&gt;=5,"",IF(Dati!M118="","",(Dati!M118)/C92*100)))</f>
        <v/>
      </c>
      <c r="M92" s="56" t="str">
        <f>IF(C92&lt;4,"",IF(C92&gt;=5,"",IF(Dati!N118="","",(Dati!N118)/C92*100)))</f>
        <v/>
      </c>
    </row>
    <row r="93" spans="1:13" x14ac:dyDescent="0.25">
      <c r="A93" s="48">
        <f>Dati!A119</f>
        <v>10</v>
      </c>
      <c r="B93" s="48" t="e">
        <f>Dati!B119</f>
        <v>#REF!</v>
      </c>
      <c r="C93" s="54" t="e">
        <f>IF(Dati!C119="","",LOG(Dati!C119))</f>
        <v>#REF!</v>
      </c>
      <c r="D93" s="55" t="e">
        <f>IF(Dati!J119&lt;4,"",IF(Dati!J119&gt;=5,"",Dati!J119))</f>
        <v>#REF!</v>
      </c>
      <c r="E93" s="55" t="e">
        <f>IF(Dati!K119&lt;4,"",IF(Dati!K119&gt;=5,"",Dati!K119))</f>
        <v>#REF!</v>
      </c>
      <c r="F93" s="55" t="e">
        <f>IF(Dati!L119&lt;4,"",IF(Dati!L119&gt;=5,"",Dati!L119))</f>
        <v>#REF!</v>
      </c>
      <c r="G93" s="55" t="e">
        <f>IF(Dati!M119&lt;4,"",IF(Dati!M119&gt;=5,"",Dati!M119))</f>
        <v>#REF!</v>
      </c>
      <c r="H93" s="55" t="e">
        <f>IF(Dati!N119&lt;4,"",IF(Dati!N119&gt;=5,"",Dati!N119))</f>
        <v>#REF!</v>
      </c>
      <c r="I93" s="56" t="e">
        <f>IF(C93&lt;4,"",IF(C93&gt;=5,"",IF(Dati!J119="","",(Dati!J119)/C93*100)))</f>
        <v>#REF!</v>
      </c>
      <c r="J93" s="56" t="e">
        <f>IF(C93&lt;4,"",IF(C93&gt;=5,"",IF(Dati!K119="","",(Dati!K119)/C93*100)))</f>
        <v>#REF!</v>
      </c>
      <c r="K93" s="56" t="e">
        <f>IF(C93&lt;4,"",IF(C93&gt;=5,"",IF(Dati!L119="","",(Dati!L119)/C93*100)))</f>
        <v>#REF!</v>
      </c>
      <c r="L93" s="56" t="e">
        <f>IF(C93&lt;4,"",IF(C93&gt;=5,"",IF(Dati!M119="","",(Dati!M119)/C93*100)))</f>
        <v>#REF!</v>
      </c>
      <c r="M93" s="56" t="e">
        <f>IF(C93&lt;4,"",IF(C93&gt;=5,"",IF(Dati!N119="","",(Dati!N119)/C93*100)))</f>
        <v>#REF!</v>
      </c>
    </row>
    <row r="94" spans="1:13" x14ac:dyDescent="0.25">
      <c r="A94" s="48">
        <f>Dati!A120</f>
        <v>11</v>
      </c>
      <c r="B94" s="48" t="e">
        <f>Dati!B120</f>
        <v>#REF!</v>
      </c>
      <c r="C94" s="54" t="e">
        <f>IF(Dati!C120="","",LOG(Dati!C120))</f>
        <v>#REF!</v>
      </c>
      <c r="D94" s="55" t="e">
        <f>IF(Dati!J120&lt;4,"",IF(Dati!J120&gt;=5,"",Dati!J120))</f>
        <v>#REF!</v>
      </c>
      <c r="E94" s="55" t="e">
        <f>IF(Dati!K120&lt;4,"",IF(Dati!K120&gt;=5,"",Dati!K120))</f>
        <v>#REF!</v>
      </c>
      <c r="F94" s="55" t="e">
        <f>IF(Dati!L120&lt;4,"",IF(Dati!L120&gt;=5,"",Dati!L120))</f>
        <v>#REF!</v>
      </c>
      <c r="G94" s="55" t="e">
        <f>IF(Dati!M120&lt;4,"",IF(Dati!M120&gt;=5,"",Dati!M120))</f>
        <v>#REF!</v>
      </c>
      <c r="H94" s="55" t="e">
        <f>IF(Dati!N120&lt;4,"",IF(Dati!N120&gt;=5,"",Dati!N120))</f>
        <v>#REF!</v>
      </c>
      <c r="I94" s="56" t="e">
        <f>IF(C94&lt;4,"",IF(C94&gt;=5,"",IF(Dati!J120="","",(Dati!J120)/C94*100)))</f>
        <v>#REF!</v>
      </c>
      <c r="J94" s="56" t="e">
        <f>IF(C94&lt;4,"",IF(C94&gt;=5,"",IF(Dati!K120="","",(Dati!K120)/C94*100)))</f>
        <v>#REF!</v>
      </c>
      <c r="K94" s="56" t="e">
        <f>IF(C94&lt;4,"",IF(C94&gt;=5,"",IF(Dati!L120="","",(Dati!L120)/C94*100)))</f>
        <v>#REF!</v>
      </c>
      <c r="L94" s="56" t="e">
        <f>IF(C94&lt;4,"",IF(C94&gt;=5,"",IF(Dati!M120="","",(Dati!M120)/C94*100)))</f>
        <v>#REF!</v>
      </c>
      <c r="M94" s="56" t="e">
        <f>IF(C94&lt;4,"",IF(C94&gt;=5,"",IF(Dati!N120="","",(Dati!N120)/C94*100)))</f>
        <v>#REF!</v>
      </c>
    </row>
    <row r="95" spans="1:13" x14ac:dyDescent="0.25">
      <c r="A95" s="48">
        <f>Dati!A121</f>
        <v>12</v>
      </c>
      <c r="B95" s="48" t="e">
        <f>Dati!B121</f>
        <v>#REF!</v>
      </c>
      <c r="C95" s="54" t="e">
        <f>IF(Dati!C121="","",LOG(Dati!C121))</f>
        <v>#REF!</v>
      </c>
      <c r="D95" s="55" t="e">
        <f>IF(Dati!J121&lt;4,"",IF(Dati!J121&gt;=5,"",Dati!J121))</f>
        <v>#REF!</v>
      </c>
      <c r="E95" s="55" t="e">
        <f>IF(Dati!K121&lt;4,"",IF(Dati!K121&gt;=5,"",Dati!K121))</f>
        <v>#REF!</v>
      </c>
      <c r="F95" s="55" t="e">
        <f>IF(Dati!L121&lt;4,"",IF(Dati!L121&gt;=5,"",Dati!L121))</f>
        <v>#REF!</v>
      </c>
      <c r="G95" s="55" t="e">
        <f>IF(Dati!M121&lt;4,"",IF(Dati!M121&gt;=5,"",Dati!M121))</f>
        <v>#REF!</v>
      </c>
      <c r="H95" s="55" t="e">
        <f>IF(Dati!N121&lt;4,"",IF(Dati!N121&gt;=5,"",Dati!N121))</f>
        <v>#REF!</v>
      </c>
      <c r="I95" s="56" t="e">
        <f>IF(C95&lt;4,"",IF(C95&gt;=5,"",IF(Dati!J121="","",(Dati!J121)/C95*100)))</f>
        <v>#REF!</v>
      </c>
      <c r="J95" s="56" t="e">
        <f>IF(C95&lt;4,"",IF(C95&gt;=5,"",IF(Dati!K121="","",(Dati!K121)/C95*100)))</f>
        <v>#REF!</v>
      </c>
      <c r="K95" s="56" t="e">
        <f>IF(C95&lt;4,"",IF(C95&gt;=5,"",IF(Dati!L121="","",(Dati!L121)/C95*100)))</f>
        <v>#REF!</v>
      </c>
      <c r="L95" s="56" t="e">
        <f>IF(C95&lt;4,"",IF(C95&gt;=5,"",IF(Dati!M121="","",(Dati!M121)/C95*100)))</f>
        <v>#REF!</v>
      </c>
      <c r="M95" s="56" t="e">
        <f>IF(C95&lt;4,"",IF(C95&gt;=5,"",IF(Dati!N121="","",(Dati!N121)/C95*100)))</f>
        <v>#REF!</v>
      </c>
    </row>
    <row r="96" spans="1:13" x14ac:dyDescent="0.25">
      <c r="A96" s="48">
        <f>Dati!A122</f>
        <v>13</v>
      </c>
      <c r="B96" s="48" t="e">
        <f>Dati!B122</f>
        <v>#REF!</v>
      </c>
      <c r="C96" s="54" t="e">
        <f>IF(Dati!C122="","",LOG(Dati!C122))</f>
        <v>#REF!</v>
      </c>
      <c r="D96" s="55" t="e">
        <f>IF(Dati!J122&lt;4,"",IF(Dati!J122&gt;=5,"",Dati!J122))</f>
        <v>#REF!</v>
      </c>
      <c r="E96" s="55" t="e">
        <f>IF(Dati!K122&lt;4,"",IF(Dati!K122&gt;=5,"",Dati!K122))</f>
        <v>#REF!</v>
      </c>
      <c r="F96" s="55" t="e">
        <f>IF(Dati!L122&lt;4,"",IF(Dati!L122&gt;=5,"",Dati!L122))</f>
        <v>#REF!</v>
      </c>
      <c r="G96" s="55" t="e">
        <f>IF(Dati!M122&lt;4,"",IF(Dati!M122&gt;=5,"",Dati!M122))</f>
        <v>#REF!</v>
      </c>
      <c r="H96" s="55" t="e">
        <f>IF(Dati!N122&lt;4,"",IF(Dati!N122&gt;=5,"",Dati!N122))</f>
        <v>#REF!</v>
      </c>
      <c r="I96" s="56" t="e">
        <f>IF(C96&lt;4,"",IF(C96&gt;=5,"",IF(Dati!J122="","",(Dati!J122)/C96*100)))</f>
        <v>#REF!</v>
      </c>
      <c r="J96" s="56" t="e">
        <f>IF(C96&lt;4,"",IF(C96&gt;=5,"",IF(Dati!K122="","",(Dati!K122)/C96*100)))</f>
        <v>#REF!</v>
      </c>
      <c r="K96" s="56" t="e">
        <f>IF(C96&lt;4,"",IF(C96&gt;=5,"",IF(Dati!L122="","",(Dati!L122)/C96*100)))</f>
        <v>#REF!</v>
      </c>
      <c r="L96" s="56" t="e">
        <f>IF(C96&lt;4,"",IF(C96&gt;=5,"",IF(Dati!M122="","",(Dati!M122)/C96*100)))</f>
        <v>#REF!</v>
      </c>
      <c r="M96" s="56" t="e">
        <f>IF(C96&lt;4,"",IF(C96&gt;=5,"",IF(Dati!N122="","",(Dati!N122)/C96*100)))</f>
        <v>#REF!</v>
      </c>
    </row>
    <row r="97" spans="1:13" x14ac:dyDescent="0.25">
      <c r="A97" s="48">
        <f>Dati!A123</f>
        <v>14</v>
      </c>
      <c r="B97" s="48" t="e">
        <f>Dati!B123</f>
        <v>#REF!</v>
      </c>
      <c r="C97" s="54" t="e">
        <f>IF(Dati!C123="","",LOG(Dati!C123))</f>
        <v>#REF!</v>
      </c>
      <c r="D97" s="55" t="e">
        <f>IF(Dati!J123&lt;4,"",IF(Dati!J123&gt;=5,"",Dati!J123))</f>
        <v>#REF!</v>
      </c>
      <c r="E97" s="55" t="e">
        <f>IF(Dati!K123&lt;4,"",IF(Dati!K123&gt;=5,"",Dati!K123))</f>
        <v>#REF!</v>
      </c>
      <c r="F97" s="55" t="e">
        <f>IF(Dati!L123&lt;4,"",IF(Dati!L123&gt;=5,"",Dati!L123))</f>
        <v>#REF!</v>
      </c>
      <c r="G97" s="55" t="e">
        <f>IF(Dati!M123&lt;4,"",IF(Dati!M123&gt;=5,"",Dati!M123))</f>
        <v>#REF!</v>
      </c>
      <c r="H97" s="55" t="e">
        <f>IF(Dati!N123&lt;4,"",IF(Dati!N123&gt;=5,"",Dati!N123))</f>
        <v>#REF!</v>
      </c>
      <c r="I97" s="56" t="e">
        <f>IF(C97&lt;4,"",IF(C97&gt;=5,"",IF(Dati!J123="","",(Dati!J123)/C97*100)))</f>
        <v>#REF!</v>
      </c>
      <c r="J97" s="56" t="e">
        <f>IF(C97&lt;4,"",IF(C97&gt;=5,"",IF(Dati!K123="","",(Dati!K123)/C97*100)))</f>
        <v>#REF!</v>
      </c>
      <c r="K97" s="56" t="e">
        <f>IF(C97&lt;4,"",IF(C97&gt;=5,"",IF(Dati!L123="","",(Dati!L123)/C97*100)))</f>
        <v>#REF!</v>
      </c>
      <c r="L97" s="56" t="e">
        <f>IF(C97&lt;4,"",IF(C97&gt;=5,"",IF(Dati!M123="","",(Dati!M123)/C97*100)))</f>
        <v>#REF!</v>
      </c>
      <c r="M97" s="56" t="e">
        <f>IF(C97&lt;4,"",IF(C97&gt;=5,"",IF(Dati!N123="","",(Dati!N123)/C97*100)))</f>
        <v>#REF!</v>
      </c>
    </row>
    <row r="98" spans="1:13" x14ac:dyDescent="0.25">
      <c r="A98" s="48">
        <f>Dati!A124</f>
        <v>15</v>
      </c>
      <c r="B98" s="48" t="e">
        <f>Dati!B124</f>
        <v>#REF!</v>
      </c>
      <c r="C98" s="54" t="e">
        <f>IF(Dati!C124="","",LOG(Dati!C124))</f>
        <v>#REF!</v>
      </c>
      <c r="D98" s="55" t="e">
        <f>IF(Dati!J124&lt;4,"",IF(Dati!J124&gt;=5,"",Dati!J124))</f>
        <v>#REF!</v>
      </c>
      <c r="E98" s="55" t="e">
        <f>IF(Dati!K124&lt;4,"",IF(Dati!K124&gt;=5,"",Dati!K124))</f>
        <v>#REF!</v>
      </c>
      <c r="F98" s="55" t="e">
        <f>IF(Dati!L124&lt;4,"",IF(Dati!L124&gt;=5,"",Dati!L124))</f>
        <v>#REF!</v>
      </c>
      <c r="G98" s="55" t="e">
        <f>IF(Dati!M124&lt;4,"",IF(Dati!M124&gt;=5,"",Dati!M124))</f>
        <v>#REF!</v>
      </c>
      <c r="H98" s="55" t="e">
        <f>IF(Dati!N124&lt;4,"",IF(Dati!N124&gt;=5,"",Dati!N124))</f>
        <v>#REF!</v>
      </c>
      <c r="I98" s="56" t="e">
        <f>IF(C98&lt;4,"",IF(C98&gt;=5,"",IF(Dati!J124="","",(Dati!J124)/C98*100)))</f>
        <v>#REF!</v>
      </c>
      <c r="J98" s="56" t="e">
        <f>IF(C98&lt;4,"",IF(C98&gt;=5,"",IF(Dati!K124="","",(Dati!K124)/C98*100)))</f>
        <v>#REF!</v>
      </c>
      <c r="K98" s="56" t="e">
        <f>IF(C98&lt;4,"",IF(C98&gt;=5,"",IF(Dati!L124="","",(Dati!L124)/C98*100)))</f>
        <v>#REF!</v>
      </c>
      <c r="L98" s="56" t="e">
        <f>IF(C98&lt;4,"",IF(C98&gt;=5,"",IF(Dati!M124="","",(Dati!M124)/C98*100)))</f>
        <v>#REF!</v>
      </c>
      <c r="M98" s="56" t="e">
        <f>IF(C98&lt;4,"",IF(C98&gt;=5,"",IF(Dati!N124="","",(Dati!N124)/C98*100)))</f>
        <v>#REF!</v>
      </c>
    </row>
    <row r="99" spans="1:13" x14ac:dyDescent="0.25">
      <c r="A99" s="48">
        <f>Dati!A125</f>
        <v>16</v>
      </c>
      <c r="B99" s="48" t="e">
        <f>Dati!B125</f>
        <v>#REF!</v>
      </c>
      <c r="C99" s="54" t="e">
        <f>IF(Dati!C125="","",LOG(Dati!C125))</f>
        <v>#REF!</v>
      </c>
      <c r="D99" s="55" t="e">
        <f>IF(Dati!J125&lt;4,"",IF(Dati!J125&gt;=5,"",Dati!J125))</f>
        <v>#REF!</v>
      </c>
      <c r="E99" s="55" t="e">
        <f>IF(Dati!K125&lt;4,"",IF(Dati!K125&gt;=5,"",Dati!K125))</f>
        <v>#REF!</v>
      </c>
      <c r="F99" s="55" t="e">
        <f>IF(Dati!L125&lt;4,"",IF(Dati!L125&gt;=5,"",Dati!L125))</f>
        <v>#REF!</v>
      </c>
      <c r="G99" s="55" t="e">
        <f>IF(Dati!M125&lt;4,"",IF(Dati!M125&gt;=5,"",Dati!M125))</f>
        <v>#REF!</v>
      </c>
      <c r="H99" s="55" t="e">
        <f>IF(Dati!N125&lt;4,"",IF(Dati!N125&gt;=5,"",Dati!N125))</f>
        <v>#REF!</v>
      </c>
      <c r="I99" s="56" t="e">
        <f>IF(C99&lt;4,"",IF(C99&gt;=5,"",IF(Dati!J125="","",(Dati!J125)/C99*100)))</f>
        <v>#REF!</v>
      </c>
      <c r="J99" s="56" t="e">
        <f>IF(C99&lt;4,"",IF(C99&gt;=5,"",IF(Dati!K125="","",(Dati!K125)/C99*100)))</f>
        <v>#REF!</v>
      </c>
      <c r="K99" s="56" t="e">
        <f>IF(C99&lt;4,"",IF(C99&gt;=5,"",IF(Dati!L125="","",(Dati!L125)/C99*100)))</f>
        <v>#REF!</v>
      </c>
      <c r="L99" s="56" t="e">
        <f>IF(C99&lt;4,"",IF(C99&gt;=5,"",IF(Dati!M125="","",(Dati!M125)/C99*100)))</f>
        <v>#REF!</v>
      </c>
      <c r="M99" s="56" t="e">
        <f>IF(C99&lt;4,"",IF(C99&gt;=5,"",IF(Dati!N125="","",(Dati!N125)/C99*100)))</f>
        <v>#REF!</v>
      </c>
    </row>
    <row r="100" spans="1:13" x14ac:dyDescent="0.25">
      <c r="A100" s="48">
        <f>Dati!A126</f>
        <v>17</v>
      </c>
      <c r="B100" s="48" t="e">
        <f>Dati!B126</f>
        <v>#REF!</v>
      </c>
      <c r="C100" s="54" t="e">
        <f>IF(Dati!C126="","",LOG(Dati!C126))</f>
        <v>#REF!</v>
      </c>
      <c r="D100" s="55" t="e">
        <f>IF(Dati!J126&lt;4,"",IF(Dati!J126&gt;=5,"",Dati!J126))</f>
        <v>#REF!</v>
      </c>
      <c r="E100" s="55" t="e">
        <f>IF(Dati!K126&lt;4,"",IF(Dati!K126&gt;=5,"",Dati!K126))</f>
        <v>#REF!</v>
      </c>
      <c r="F100" s="55" t="e">
        <f>IF(Dati!L126&lt;4,"",IF(Dati!L126&gt;=5,"",Dati!L126))</f>
        <v>#REF!</v>
      </c>
      <c r="G100" s="55" t="e">
        <f>IF(Dati!M126&lt;4,"",IF(Dati!M126&gt;=5,"",Dati!M126))</f>
        <v>#REF!</v>
      </c>
      <c r="H100" s="55" t="e">
        <f>IF(Dati!N126&lt;4,"",IF(Dati!N126&gt;=5,"",Dati!N126))</f>
        <v>#REF!</v>
      </c>
      <c r="I100" s="56" t="e">
        <f>IF(C100&lt;4,"",IF(C100&gt;=5,"",IF(Dati!J126="","",(Dati!J126)/C100*100)))</f>
        <v>#REF!</v>
      </c>
      <c r="J100" s="56" t="e">
        <f>IF(C100&lt;4,"",IF(C100&gt;=5,"",IF(Dati!K126="","",(Dati!K126)/C100*100)))</f>
        <v>#REF!</v>
      </c>
      <c r="K100" s="56" t="e">
        <f>IF(C100&lt;4,"",IF(C100&gt;=5,"",IF(Dati!L126="","",(Dati!L126)/C100*100)))</f>
        <v>#REF!</v>
      </c>
      <c r="L100" s="56" t="e">
        <f>IF(C100&lt;4,"",IF(C100&gt;=5,"",IF(Dati!M126="","",(Dati!M126)/C100*100)))</f>
        <v>#REF!</v>
      </c>
      <c r="M100" s="56" t="e">
        <f>IF(C100&lt;4,"",IF(C100&gt;=5,"",IF(Dati!N126="","",(Dati!N126)/C100*100)))</f>
        <v>#REF!</v>
      </c>
    </row>
    <row r="101" spans="1:13" ht="13.8" thickBot="1" x14ac:dyDescent="0.3">
      <c r="A101" s="48"/>
      <c r="B101" s="48"/>
      <c r="C101" s="67"/>
      <c r="D101" s="66"/>
      <c r="E101" s="66"/>
      <c r="F101" s="66"/>
      <c r="G101" s="66"/>
      <c r="H101" s="66"/>
      <c r="I101" s="52"/>
      <c r="J101" s="52"/>
      <c r="K101" s="52"/>
      <c r="L101" s="52"/>
      <c r="M101" s="52"/>
    </row>
    <row r="102" spans="1:13" ht="13.8" thickTop="1" x14ac:dyDescent="0.25">
      <c r="A102" s="68"/>
      <c r="B102" s="68"/>
      <c r="C102" s="69" t="s">
        <v>14</v>
      </c>
      <c r="D102" s="69"/>
      <c r="E102" s="70" t="e">
        <f>IF(COUNT(D84:H100)&lt;2,"",AVERAGE(D84:H100))</f>
        <v>#REF!</v>
      </c>
      <c r="F102" s="69"/>
      <c r="G102" s="69"/>
      <c r="H102" s="69"/>
      <c r="I102" s="71"/>
      <c r="J102" s="71" t="s">
        <v>7</v>
      </c>
      <c r="K102" s="71"/>
      <c r="L102" s="71"/>
      <c r="M102" s="71"/>
    </row>
    <row r="103" spans="1:13" x14ac:dyDescent="0.25">
      <c r="C103" s="73" t="s">
        <v>6</v>
      </c>
      <c r="E103" s="55" t="e">
        <f>IF(COUNT(D84:H100)&lt;2,"",STDEV(D84:H100))</f>
        <v>#REF!</v>
      </c>
      <c r="J103" s="73" t="s">
        <v>14</v>
      </c>
      <c r="K103" s="73"/>
      <c r="L103" s="55" t="e">
        <f>IF(COUNT(I84:M100)=0,"",AVERAGE(I84:M100))</f>
        <v>#REF!</v>
      </c>
    </row>
    <row r="104" spans="1:13" x14ac:dyDescent="0.25">
      <c r="C104" s="73" t="s">
        <v>23</v>
      </c>
      <c r="E104" s="55" t="e">
        <f>IF(COUNT(D84:H100)=0,"Immettere dati",IF(COUNT(D84:H100)&lt;2,"Immettere più dati",E103*2^0.5*(TINV(0.05,COUNT(D84:H100)-1))))</f>
        <v>#REF!</v>
      </c>
      <c r="F104" s="54" t="str">
        <f>IF(COUNT(D84:H100)=0,"",IF(COUNT(D84:H100)&lt;6,"Attenzione, dati insufficienti!",""))</f>
        <v>Attenzione, dati insufficienti!</v>
      </c>
      <c r="J104" s="73" t="s">
        <v>52</v>
      </c>
      <c r="K104" s="73"/>
      <c r="L104" s="55" t="e">
        <f>IF(COUNT(I84:M100)&lt;2,"",STDEV(I84:M100)*2)</f>
        <v>#REF!</v>
      </c>
    </row>
    <row r="105" spans="1:13" x14ac:dyDescent="0.25">
      <c r="C105" s="39" t="s">
        <v>9</v>
      </c>
      <c r="E105" s="55" t="e">
        <f>IF(COUNT(D84:H100)&lt;2,"",E104/(2^0.5))</f>
        <v>#REF!</v>
      </c>
      <c r="F105" s="74" t="str">
        <f>IF(COUNT(D84:H100)=0,"",IF(COUNT(D84:H100)&lt;6,"Attenzione, dati insufficienti!",""))</f>
        <v>Attenzione, dati insufficienti!</v>
      </c>
      <c r="L105" s="39" t="e">
        <f>IF(COUNT(I84:M100)&lt;2,"",DEVSQ(I84:M100))</f>
        <v>#REF!</v>
      </c>
    </row>
    <row r="106" spans="1:13" ht="13.8" thickBot="1" x14ac:dyDescent="0.3">
      <c r="C106" s="39" t="s">
        <v>10</v>
      </c>
      <c r="E106" s="55" t="e">
        <f>IF(COUNT(D84:H100)&lt;2,"",E104/2)</f>
        <v>#REF!</v>
      </c>
      <c r="F106" s="74" t="str">
        <f>IF(COUNT(D84:H100)=0,"",IF(COUNT(D84:H100)&lt;6,"Attenzione, dati insufficienti!",""))</f>
        <v>Attenzione, dati insufficienti!</v>
      </c>
      <c r="L106" s="39" t="e">
        <f>IF(COUNT(I84:M100)&lt;2,"",VAR(I84:M100))</f>
        <v>#REF!</v>
      </c>
    </row>
    <row r="107" spans="1:13" ht="13.8" thickTop="1" x14ac:dyDescent="0.25">
      <c r="A107" s="71"/>
      <c r="B107" s="71"/>
      <c r="C107" s="71"/>
      <c r="D107" s="71"/>
      <c r="E107" s="70"/>
      <c r="F107" s="71"/>
      <c r="G107" s="71"/>
      <c r="H107" s="71"/>
      <c r="I107" s="71"/>
      <c r="J107" s="71"/>
      <c r="K107" s="71"/>
      <c r="L107" s="71"/>
      <c r="M107" s="71"/>
    </row>
    <row r="108" spans="1:13" x14ac:dyDescent="0.25">
      <c r="A108" s="39" t="s">
        <v>22</v>
      </c>
      <c r="D108" s="45"/>
      <c r="E108" s="44"/>
      <c r="F108" s="44"/>
      <c r="G108" s="52"/>
      <c r="H108" s="52"/>
    </row>
    <row r="109" spans="1:13" ht="36" x14ac:dyDescent="0.25">
      <c r="A109" s="48" t="str">
        <f>Dati!A141</f>
        <v>N.</v>
      </c>
      <c r="B109" s="48" t="str">
        <f>Dati!B141</f>
        <v>Anno</v>
      </c>
      <c r="C109" s="48" t="str">
        <f>Dati!C141</f>
        <v>Valore assegnato</v>
      </c>
      <c r="D109" s="48">
        <f>Dati!J141</f>
        <v>1</v>
      </c>
      <c r="E109" s="48">
        <f>Dati!K141</f>
        <v>2</v>
      </c>
      <c r="F109" s="48">
        <f>Dati!L141</f>
        <v>3</v>
      </c>
      <c r="G109" s="48">
        <f>Dati!M141</f>
        <v>4</v>
      </c>
      <c r="H109" s="48">
        <f>Dati!N141</f>
        <v>5</v>
      </c>
      <c r="I109" s="1016" t="s">
        <v>13</v>
      </c>
      <c r="J109" s="1016"/>
      <c r="K109" s="1016"/>
      <c r="L109" s="1016"/>
      <c r="M109" s="1016"/>
    </row>
    <row r="110" spans="1:13" x14ac:dyDescent="0.25">
      <c r="A110" s="48">
        <f>Dati!A142</f>
        <v>1</v>
      </c>
      <c r="B110" s="48">
        <f>Dati!B142</f>
        <v>2000</v>
      </c>
      <c r="C110" s="54" t="e">
        <f>IF(Dati!C142="","",LOG(Dati!C142))</f>
        <v>#VALUE!</v>
      </c>
      <c r="D110" s="55" t="e">
        <f>IF(Dati!J142&lt;4,"",IF(Dati!J142&gt;=5,"",Dati!J142))</f>
        <v>#VALUE!</v>
      </c>
      <c r="E110" s="55" t="str">
        <f>IF(Dati!K142&lt;4,"",IF(Dati!K142&gt;=5,"",Dati!K142))</f>
        <v/>
      </c>
      <c r="F110" s="55" t="e">
        <f>IF(Dati!L142&lt;4,"",IF(Dati!L142&gt;=5,"",Dati!L142))</f>
        <v>#VALUE!</v>
      </c>
      <c r="G110" s="55" t="str">
        <f>IF(Dati!M142&lt;4,"",IF(Dati!M142&gt;=5,"",Dati!M142))</f>
        <v/>
      </c>
      <c r="H110" s="55" t="str">
        <f>IF(Dati!N142&lt;4,"",IF(Dati!N142&gt;=5,"",Dati!N142))</f>
        <v/>
      </c>
      <c r="I110" s="56" t="e">
        <f>IF(C110&lt;4,"",IF(C110&gt;=5,"",IF(Dati!J142="","",(Dati!J142)/C110*100)))</f>
        <v>#VALUE!</v>
      </c>
      <c r="J110" s="56" t="e">
        <f>IF(C110&lt;4,"",IF(C110&gt;=5,"",IF(Dati!K142="","",(Dati!K142)/C110*100)))</f>
        <v>#VALUE!</v>
      </c>
      <c r="K110" s="56" t="e">
        <f>IF(C110&lt;4,"",IF(C110&gt;=5,"",IF(Dati!L142="","",(Dati!L142)/C110*100)))</f>
        <v>#VALUE!</v>
      </c>
      <c r="L110" s="56" t="e">
        <f>IF(C110&lt;4,"",IF(C110&gt;=5,"",IF(Dati!M142="","",(Dati!M142)/C110*100)))</f>
        <v>#VALUE!</v>
      </c>
      <c r="M110" s="56" t="e">
        <f>IF(C110&lt;4,"",IF(C110&gt;=5,"",IF(Dati!N142="","",(Dati!N142)/C110*100)))</f>
        <v>#VALUE!</v>
      </c>
    </row>
    <row r="111" spans="1:13" x14ac:dyDescent="0.25">
      <c r="A111" s="48">
        <f>Dati!A143</f>
        <v>2</v>
      </c>
      <c r="B111" s="48">
        <f>Dati!B143</f>
        <v>2000</v>
      </c>
      <c r="C111" s="54">
        <f>IF(Dati!C143="","",LOG(Dati!C143))</f>
        <v>3</v>
      </c>
      <c r="D111" s="55" t="str">
        <f>IF(Dati!J143&lt;4,"",IF(Dati!J143&gt;=5,"",Dati!J143))</f>
        <v/>
      </c>
      <c r="E111" s="55" t="str">
        <f>IF(Dati!K143&lt;4,"",IF(Dati!K143&gt;=5,"",Dati!K143))</f>
        <v/>
      </c>
      <c r="F111" s="55" t="str">
        <f>IF(Dati!L143&lt;4,"",IF(Dati!L143&gt;=5,"",Dati!L143))</f>
        <v/>
      </c>
      <c r="G111" s="55" t="str">
        <f>IF(Dati!M143&lt;4,"",IF(Dati!M143&gt;=5,"",Dati!M143))</f>
        <v/>
      </c>
      <c r="H111" s="55" t="str">
        <f>IF(Dati!N143&lt;4,"",IF(Dati!N143&gt;=5,"",Dati!N143))</f>
        <v/>
      </c>
      <c r="I111" s="56" t="str">
        <f>IF(C111&lt;4,"",IF(C111&gt;=5,"",IF(Dati!J143="","",(Dati!J143)/C111*100)))</f>
        <v/>
      </c>
      <c r="J111" s="56" t="str">
        <f>IF(C111&lt;4,"",IF(C111&gt;=5,"",IF(Dati!K143="","",(Dati!K143)/C111*100)))</f>
        <v/>
      </c>
      <c r="K111" s="56" t="str">
        <f>IF(C111&lt;4,"",IF(C111&gt;=5,"",IF(Dati!L143="","",(Dati!L143)/C111*100)))</f>
        <v/>
      </c>
      <c r="L111" s="56" t="str">
        <f>IF(C111&lt;4,"",IF(C111&gt;=5,"",IF(Dati!M143="","",(Dati!M143)/C111*100)))</f>
        <v/>
      </c>
      <c r="M111" s="56" t="str">
        <f>IF(C111&lt;4,"",IF(C111&gt;=5,"",IF(Dati!N143="","",(Dati!N143)/C111*100)))</f>
        <v/>
      </c>
    </row>
    <row r="112" spans="1:13" x14ac:dyDescent="0.25">
      <c r="A112" s="48">
        <f>Dati!A144</f>
        <v>3</v>
      </c>
      <c r="B112" s="48">
        <f>Dati!B144</f>
        <v>2002</v>
      </c>
      <c r="C112" s="54" t="e">
        <f>IF(Dati!C144="","",LOG(Dati!C144))</f>
        <v>#VALUE!</v>
      </c>
      <c r="D112" s="55" t="str">
        <f>IF(Dati!J144&lt;4,"",IF(Dati!J144&gt;=5,"",Dati!J144))</f>
        <v/>
      </c>
      <c r="E112" s="55" t="str">
        <f>IF(Dati!K144&lt;4,"",IF(Dati!K144&gt;=5,"",Dati!K144))</f>
        <v/>
      </c>
      <c r="F112" s="55" t="e">
        <f>IF(Dati!L144&lt;4,"",IF(Dati!L144&gt;=5,"",Dati!L144))</f>
        <v>#VALUE!</v>
      </c>
      <c r="G112" s="55" t="e">
        <f>IF(Dati!M144&lt;4,"",IF(Dati!M144&gt;=5,"",Dati!M144))</f>
        <v>#VALUE!</v>
      </c>
      <c r="H112" s="55" t="str">
        <f>IF(Dati!N144&lt;4,"",IF(Dati!N144&gt;=5,"",Dati!N144))</f>
        <v/>
      </c>
      <c r="I112" s="56" t="e">
        <f>IF(C112&lt;4,"",IF(C112&gt;=5,"",IF(Dati!J144="","",(Dati!J144)/C112*100)))</f>
        <v>#VALUE!</v>
      </c>
      <c r="J112" s="56" t="e">
        <f>IF(C112&lt;4,"",IF(C112&gt;=5,"",IF(Dati!K144="","",(Dati!K144)/C112*100)))</f>
        <v>#VALUE!</v>
      </c>
      <c r="K112" s="56" t="e">
        <f>IF(C112&lt;4,"",IF(C112&gt;=5,"",IF(Dati!L144="","",(Dati!L144)/C112*100)))</f>
        <v>#VALUE!</v>
      </c>
      <c r="L112" s="56" t="e">
        <f>IF(C112&lt;4,"",IF(C112&gt;=5,"",IF(Dati!M144="","",(Dati!M144)/C112*100)))</f>
        <v>#VALUE!</v>
      </c>
      <c r="M112" s="56" t="e">
        <f>IF(C112&lt;4,"",IF(C112&gt;=5,"",IF(Dati!N144="","",(Dati!N144)/C112*100)))</f>
        <v>#VALUE!</v>
      </c>
    </row>
    <row r="113" spans="1:13" x14ac:dyDescent="0.25">
      <c r="A113" s="48">
        <f>Dati!A145</f>
        <v>4</v>
      </c>
      <c r="B113" s="48">
        <f>Dati!B145</f>
        <v>2003</v>
      </c>
      <c r="C113" s="54" t="e">
        <f>IF(Dati!C145="","",LOG(Dati!C145))</f>
        <v>#VALUE!</v>
      </c>
      <c r="D113" s="55" t="str">
        <f>IF(Dati!J145&lt;4,"",IF(Dati!J145&gt;=5,"",Dati!J145))</f>
        <v/>
      </c>
      <c r="E113" s="55" t="str">
        <f>IF(Dati!K145&lt;4,"",IF(Dati!K145&gt;=5,"",Dati!K145))</f>
        <v/>
      </c>
      <c r="F113" s="55" t="e">
        <f>IF(Dati!L145&lt;4,"",IF(Dati!L145&gt;=5,"",Dati!L145))</f>
        <v>#VALUE!</v>
      </c>
      <c r="G113" s="55" t="e">
        <f>IF(Dati!M145&lt;4,"",IF(Dati!M145&gt;=5,"",Dati!M145))</f>
        <v>#VALUE!</v>
      </c>
      <c r="H113" s="55" t="str">
        <f>IF(Dati!N145&lt;4,"",IF(Dati!N145&gt;=5,"",Dati!N145))</f>
        <v/>
      </c>
      <c r="I113" s="56" t="e">
        <f>IF(C113&lt;4,"",IF(C113&gt;=5,"",IF(Dati!J145="","",(Dati!J145)/C113*100)))</f>
        <v>#VALUE!</v>
      </c>
      <c r="J113" s="56" t="e">
        <f>IF(C113&lt;4,"",IF(C113&gt;=5,"",IF(Dati!K145="","",(Dati!K145)/C113*100)))</f>
        <v>#VALUE!</v>
      </c>
      <c r="K113" s="56" t="e">
        <f>IF(C113&lt;4,"",IF(C113&gt;=5,"",IF(Dati!L145="","",(Dati!L145)/C113*100)))</f>
        <v>#VALUE!</v>
      </c>
      <c r="L113" s="56" t="e">
        <f>IF(C113&lt;4,"",IF(C113&gt;=5,"",IF(Dati!M145="","",(Dati!M145)/C113*100)))</f>
        <v>#VALUE!</v>
      </c>
      <c r="M113" s="56" t="e">
        <f>IF(C113&lt;4,"",IF(C113&gt;=5,"",IF(Dati!N145="","",(Dati!N145)/C113*100)))</f>
        <v>#VALUE!</v>
      </c>
    </row>
    <row r="114" spans="1:13" x14ac:dyDescent="0.25">
      <c r="A114" s="48">
        <f>Dati!A146</f>
        <v>5</v>
      </c>
      <c r="B114" s="48">
        <f>Dati!B146</f>
        <v>2003</v>
      </c>
      <c r="C114" s="54">
        <f>IF(Dati!C146="","",LOG(Dati!C146))</f>
        <v>3.1760912590556813</v>
      </c>
      <c r="D114" s="55" t="str">
        <f>IF(Dati!J146&lt;4,"",IF(Dati!J146&gt;=5,"",Dati!J146))</f>
        <v/>
      </c>
      <c r="E114" s="55" t="str">
        <f>IF(Dati!K146&lt;4,"",IF(Dati!K146&gt;=5,"",Dati!K146))</f>
        <v/>
      </c>
      <c r="F114" s="55" t="str">
        <f>IF(Dati!L146&lt;4,"",IF(Dati!L146&gt;=5,"",Dati!L146))</f>
        <v/>
      </c>
      <c r="G114" s="55" t="str">
        <f>IF(Dati!M146&lt;4,"",IF(Dati!M146&gt;=5,"",Dati!M146))</f>
        <v/>
      </c>
      <c r="H114" s="55" t="str">
        <f>IF(Dati!N146&lt;4,"",IF(Dati!N146&gt;=5,"",Dati!N146))</f>
        <v/>
      </c>
      <c r="I114" s="56" t="str">
        <f>IF(C114&lt;4,"",IF(C114&gt;=5,"",IF(Dati!J146="","",(Dati!J146)/C114*100)))</f>
        <v/>
      </c>
      <c r="J114" s="56" t="str">
        <f>IF(C114&lt;4,"",IF(C114&gt;=5,"",IF(Dati!K146="","",(Dati!K146)/C114*100)))</f>
        <v/>
      </c>
      <c r="K114" s="56" t="str">
        <f>IF(C114&lt;4,"",IF(C114&gt;=5,"",IF(Dati!L146="","",(Dati!L146)/C114*100)))</f>
        <v/>
      </c>
      <c r="L114" s="56" t="str">
        <f>IF(C114&lt;4,"",IF(C114&gt;=5,"",IF(Dati!M146="","",(Dati!M146)/C114*100)))</f>
        <v/>
      </c>
      <c r="M114" s="56" t="str">
        <f>IF(C114&lt;4,"",IF(C114&gt;=5,"",IF(Dati!N146="","",(Dati!N146)/C114*100)))</f>
        <v/>
      </c>
    </row>
    <row r="115" spans="1:13" x14ac:dyDescent="0.25">
      <c r="A115" s="48">
        <f>Dati!A147</f>
        <v>6</v>
      </c>
      <c r="B115" s="48" t="str">
        <f>Dati!B147</f>
        <v/>
      </c>
      <c r="C115" s="54" t="str">
        <f>IF(Dati!C147="","",LOG(Dati!C147))</f>
        <v/>
      </c>
      <c r="D115" s="55" t="str">
        <f>IF(Dati!J147&lt;4,"",IF(Dati!J147&gt;=5,"",Dati!J147))</f>
        <v/>
      </c>
      <c r="E115" s="55" t="str">
        <f>IF(Dati!K147&lt;4,"",IF(Dati!K147&gt;=5,"",Dati!K147))</f>
        <v/>
      </c>
      <c r="F115" s="55" t="str">
        <f>IF(Dati!L147&lt;4,"",IF(Dati!L147&gt;=5,"",Dati!L147))</f>
        <v/>
      </c>
      <c r="G115" s="55" t="str">
        <f>IF(Dati!M147&lt;4,"",IF(Dati!M147&gt;=5,"",Dati!M147))</f>
        <v/>
      </c>
      <c r="H115" s="55" t="str">
        <f>IF(Dati!N147&lt;4,"",IF(Dati!N147&gt;=5,"",Dati!N147))</f>
        <v/>
      </c>
      <c r="I115" s="56" t="str">
        <f>IF(C115&lt;4,"",IF(C115&gt;=5,"",IF(Dati!J147="","",(Dati!J147)/C115*100)))</f>
        <v/>
      </c>
      <c r="J115" s="56" t="str">
        <f>IF(C115&lt;4,"",IF(C115&gt;=5,"",IF(Dati!K147="","",(Dati!K147)/C115*100)))</f>
        <v/>
      </c>
      <c r="K115" s="56" t="str">
        <f>IF(C115&lt;4,"",IF(C115&gt;=5,"",IF(Dati!L147="","",(Dati!L147)/C115*100)))</f>
        <v/>
      </c>
      <c r="L115" s="56" t="str">
        <f>IF(C115&lt;4,"",IF(C115&gt;=5,"",IF(Dati!M147="","",(Dati!M147)/C115*100)))</f>
        <v/>
      </c>
      <c r="M115" s="56" t="str">
        <f>IF(C115&lt;4,"",IF(C115&gt;=5,"",IF(Dati!N147="","",(Dati!N147)/C115*100)))</f>
        <v/>
      </c>
    </row>
    <row r="116" spans="1:13" x14ac:dyDescent="0.25">
      <c r="A116" s="48">
        <f>Dati!A148</f>
        <v>7</v>
      </c>
      <c r="B116" s="48">
        <f>Dati!B148</f>
        <v>2204</v>
      </c>
      <c r="C116" s="54">
        <f>IF(Dati!C148="","",LOG(Dati!C148))</f>
        <v>3.7037211599270199</v>
      </c>
      <c r="D116" s="55" t="str">
        <f>IF(Dati!J148&lt;4,"",IF(Dati!J148&gt;=5,"",Dati!J148))</f>
        <v/>
      </c>
      <c r="E116" s="55" t="str">
        <f>IF(Dati!K148&lt;4,"",IF(Dati!K148&gt;=5,"",Dati!K148))</f>
        <v/>
      </c>
      <c r="F116" s="55" t="str">
        <f>IF(Dati!L148&lt;4,"",IF(Dati!L148&gt;=5,"",Dati!L148))</f>
        <v/>
      </c>
      <c r="G116" s="55" t="str">
        <f>IF(Dati!M148&lt;4,"",IF(Dati!M148&gt;=5,"",Dati!M148))</f>
        <v/>
      </c>
      <c r="H116" s="55" t="str">
        <f>IF(Dati!N148&lt;4,"",IF(Dati!N148&gt;=5,"",Dati!N148))</f>
        <v/>
      </c>
      <c r="I116" s="56" t="str">
        <f>IF(C116&lt;4,"",IF(C116&gt;=5,"",IF(Dati!J148="","",(Dati!J148)/C116*100)))</f>
        <v/>
      </c>
      <c r="J116" s="56" t="str">
        <f>IF(C116&lt;4,"",IF(C116&gt;=5,"",IF(Dati!K148="","",(Dati!K148)/C116*100)))</f>
        <v/>
      </c>
      <c r="K116" s="56" t="str">
        <f>IF(C116&lt;4,"",IF(C116&gt;=5,"",IF(Dati!L148="","",(Dati!L148)/C116*100)))</f>
        <v/>
      </c>
      <c r="L116" s="56" t="str">
        <f>IF(C116&lt;4,"",IF(C116&gt;=5,"",IF(Dati!M148="","",(Dati!M148)/C116*100)))</f>
        <v/>
      </c>
      <c r="M116" s="56" t="str">
        <f>IF(C116&lt;4,"",IF(C116&gt;=5,"",IF(Dati!N148="","",(Dati!N148)/C116*100)))</f>
        <v/>
      </c>
    </row>
    <row r="117" spans="1:13" x14ac:dyDescent="0.25">
      <c r="A117" s="48">
        <f>Dati!A149</f>
        <v>8</v>
      </c>
      <c r="B117" s="48">
        <f>Dati!B149</f>
        <v>2005</v>
      </c>
      <c r="C117" s="54">
        <f>IF(Dati!C149="","",LOG(Dati!C149))</f>
        <v>3.0413926851582249</v>
      </c>
      <c r="D117" s="55" t="str">
        <f>IF(Dati!J149&lt;4,"",IF(Dati!J149&gt;=5,"",Dati!J149))</f>
        <v/>
      </c>
      <c r="E117" s="55" t="str">
        <f>IF(Dati!K149&lt;4,"",IF(Dati!K149&gt;=5,"",Dati!K149))</f>
        <v/>
      </c>
      <c r="F117" s="55" t="str">
        <f>IF(Dati!L149&lt;4,"",IF(Dati!L149&gt;=5,"",Dati!L149))</f>
        <v/>
      </c>
      <c r="G117" s="55" t="str">
        <f>IF(Dati!M149&lt;4,"",IF(Dati!M149&gt;=5,"",Dati!M149))</f>
        <v/>
      </c>
      <c r="H117" s="55" t="str">
        <f>IF(Dati!N149&lt;4,"",IF(Dati!N149&gt;=5,"",Dati!N149))</f>
        <v/>
      </c>
      <c r="I117" s="56" t="str">
        <f>IF(C117&lt;4,"",IF(C117&gt;=5,"",IF(Dati!J149="","",(Dati!J149)/C117*100)))</f>
        <v/>
      </c>
      <c r="J117" s="56" t="str">
        <f>IF(C117&lt;4,"",IF(C117&gt;=5,"",IF(Dati!K149="","",(Dati!K149)/C117*100)))</f>
        <v/>
      </c>
      <c r="K117" s="56" t="str">
        <f>IF(C117&lt;4,"",IF(C117&gt;=5,"",IF(Dati!L149="","",(Dati!L149)/C117*100)))</f>
        <v/>
      </c>
      <c r="L117" s="56" t="str">
        <f>IF(C117&lt;4,"",IF(C117&gt;=5,"",IF(Dati!M149="","",(Dati!M149)/C117*100)))</f>
        <v/>
      </c>
      <c r="M117" s="56" t="str">
        <f>IF(C117&lt;4,"",IF(C117&gt;=5,"",IF(Dati!N149="","",(Dati!N149)/C117*100)))</f>
        <v/>
      </c>
    </row>
    <row r="118" spans="1:13" x14ac:dyDescent="0.25">
      <c r="A118" s="48">
        <f>Dati!A150</f>
        <v>9</v>
      </c>
      <c r="B118" s="48" t="str">
        <f>Dati!B150</f>
        <v/>
      </c>
      <c r="C118" s="54" t="str">
        <f>IF(Dati!C150="","",LOG(Dati!C150))</f>
        <v/>
      </c>
      <c r="D118" s="55" t="str">
        <f>IF(Dati!J150&lt;4,"",IF(Dati!J150&gt;=5,"",Dati!J150))</f>
        <v/>
      </c>
      <c r="E118" s="55" t="str">
        <f>IF(Dati!K150&lt;4,"",IF(Dati!K150&gt;=5,"",Dati!K150))</f>
        <v/>
      </c>
      <c r="F118" s="55" t="str">
        <f>IF(Dati!L150&lt;4,"",IF(Dati!L150&gt;=5,"",Dati!L150))</f>
        <v/>
      </c>
      <c r="G118" s="55" t="str">
        <f>IF(Dati!M150&lt;4,"",IF(Dati!M150&gt;=5,"",Dati!M150))</f>
        <v/>
      </c>
      <c r="H118" s="55" t="str">
        <f>IF(Dati!N150&lt;4,"",IF(Dati!N150&gt;=5,"",Dati!N150))</f>
        <v/>
      </c>
      <c r="I118" s="56" t="str">
        <f>IF(C118&lt;4,"",IF(C118&gt;=5,"",IF(Dati!J150="","",(Dati!J150)/C118*100)))</f>
        <v/>
      </c>
      <c r="J118" s="56" t="str">
        <f>IF(C118&lt;4,"",IF(C118&gt;=5,"",IF(Dati!K150="","",(Dati!K150)/C118*100)))</f>
        <v/>
      </c>
      <c r="K118" s="56" t="str">
        <f>IF(C118&lt;4,"",IF(C118&gt;=5,"",IF(Dati!L150="","",(Dati!L150)/C118*100)))</f>
        <v/>
      </c>
      <c r="L118" s="56" t="str">
        <f>IF(C118&lt;4,"",IF(C118&gt;=5,"",IF(Dati!M150="","",(Dati!M150)/C118*100)))</f>
        <v/>
      </c>
      <c r="M118" s="56" t="str">
        <f>IF(C118&lt;4,"",IF(C118&gt;=5,"",IF(Dati!N150="","",(Dati!N150)/C118*100)))</f>
        <v/>
      </c>
    </row>
    <row r="119" spans="1:13" x14ac:dyDescent="0.25">
      <c r="A119" s="48">
        <f>Dati!A151</f>
        <v>10</v>
      </c>
      <c r="B119" s="48">
        <f>Dati!B151</f>
        <v>2005</v>
      </c>
      <c r="C119" s="54">
        <f>IF(Dati!C151="","",LOG(Dati!C151))</f>
        <v>2.568201724066995</v>
      </c>
      <c r="D119" s="55" t="str">
        <f>IF(Dati!J151&lt;4,"",IF(Dati!J151&gt;=5,"",Dati!J151))</f>
        <v/>
      </c>
      <c r="E119" s="55" t="str">
        <f>IF(Dati!K151&lt;4,"",IF(Dati!K151&gt;=5,"",Dati!K151))</f>
        <v/>
      </c>
      <c r="F119" s="55" t="str">
        <f>IF(Dati!L151&lt;4,"",IF(Dati!L151&gt;=5,"",Dati!L151))</f>
        <v/>
      </c>
      <c r="G119" s="55" t="str">
        <f>IF(Dati!M151&lt;4,"",IF(Dati!M151&gt;=5,"",Dati!M151))</f>
        <v/>
      </c>
      <c r="H119" s="55" t="str">
        <f>IF(Dati!N151&lt;4,"",IF(Dati!N151&gt;=5,"",Dati!N151))</f>
        <v/>
      </c>
      <c r="I119" s="56" t="str">
        <f>IF(C119&lt;4,"",IF(C119&gt;=5,"",IF(Dati!J151="","",(Dati!J151)/C119*100)))</f>
        <v/>
      </c>
      <c r="J119" s="56" t="str">
        <f>IF(C119&lt;4,"",IF(C119&gt;=5,"",IF(Dati!K151="","",(Dati!K151)/C119*100)))</f>
        <v/>
      </c>
      <c r="K119" s="56" t="str">
        <f>IF(C119&lt;4,"",IF(C119&gt;=5,"",IF(Dati!L151="","",(Dati!L151)/C119*100)))</f>
        <v/>
      </c>
      <c r="L119" s="56" t="str">
        <f>IF(C119&lt;4,"",IF(C119&gt;=5,"",IF(Dati!M151="","",(Dati!M151)/C119*100)))</f>
        <v/>
      </c>
      <c r="M119" s="56" t="str">
        <f>IF(C119&lt;4,"",IF(C119&gt;=5,"",IF(Dati!N151="","",(Dati!N151)/C119*100)))</f>
        <v/>
      </c>
    </row>
    <row r="120" spans="1:13" x14ac:dyDescent="0.25">
      <c r="A120" s="48">
        <f>Dati!A152</f>
        <v>11</v>
      </c>
      <c r="B120" s="48" t="str">
        <f>Dati!B152</f>
        <v/>
      </c>
      <c r="C120" s="54" t="str">
        <f>IF(Dati!C152="","",LOG(Dati!C152))</f>
        <v/>
      </c>
      <c r="D120" s="55" t="str">
        <f>IF(Dati!J152&lt;4,"",IF(Dati!J152&gt;=5,"",Dati!J152))</f>
        <v/>
      </c>
      <c r="E120" s="55" t="str">
        <f>IF(Dati!K152&lt;4,"",IF(Dati!K152&gt;=5,"",Dati!K152))</f>
        <v/>
      </c>
      <c r="F120" s="55" t="str">
        <f>IF(Dati!L152&lt;4,"",IF(Dati!L152&gt;=5,"",Dati!L152))</f>
        <v/>
      </c>
      <c r="G120" s="55" t="str">
        <f>IF(Dati!M152&lt;4,"",IF(Dati!M152&gt;=5,"",Dati!M152))</f>
        <v/>
      </c>
      <c r="H120" s="55" t="str">
        <f>IF(Dati!N152&lt;4,"",IF(Dati!N152&gt;=5,"",Dati!N152))</f>
        <v/>
      </c>
      <c r="I120" s="56" t="str">
        <f>IF(C120&lt;4,"",IF(C120&gt;=5,"",IF(Dati!J152="","",(Dati!J152)/C120*100)))</f>
        <v/>
      </c>
      <c r="J120" s="56" t="str">
        <f>IF(C120&lt;4,"",IF(C120&gt;=5,"",IF(Dati!K152="","",(Dati!K152)/C120*100)))</f>
        <v/>
      </c>
      <c r="K120" s="56" t="str">
        <f>IF(C120&lt;4,"",IF(C120&gt;=5,"",IF(Dati!L152="","",(Dati!L152)/C120*100)))</f>
        <v/>
      </c>
      <c r="L120" s="56" t="str">
        <f>IF(C120&lt;4,"",IF(C120&gt;=5,"",IF(Dati!M152="","",(Dati!M152)/C120*100)))</f>
        <v/>
      </c>
      <c r="M120" s="56" t="str">
        <f>IF(C120&lt;4,"",IF(C120&gt;=5,"",IF(Dati!N152="","",(Dati!N152)/C120*100)))</f>
        <v/>
      </c>
    </row>
    <row r="121" spans="1:13" x14ac:dyDescent="0.25">
      <c r="A121" s="48">
        <f>Dati!A153</f>
        <v>12</v>
      </c>
      <c r="B121" s="48" t="str">
        <f>Dati!B153</f>
        <v/>
      </c>
      <c r="C121" s="54" t="str">
        <f>IF(Dati!C153="","",LOG(Dati!C153))</f>
        <v/>
      </c>
      <c r="D121" s="55" t="str">
        <f>IF(Dati!J153&lt;4,"",IF(Dati!J153&gt;=5,"",Dati!J153))</f>
        <v/>
      </c>
      <c r="E121" s="55" t="str">
        <f>IF(Dati!K153&lt;4,"",IF(Dati!K153&gt;=5,"",Dati!K153))</f>
        <v/>
      </c>
      <c r="F121" s="55" t="str">
        <f>IF(Dati!L153&lt;4,"",IF(Dati!L153&gt;=5,"",Dati!L153))</f>
        <v/>
      </c>
      <c r="G121" s="55" t="str">
        <f>IF(Dati!M153&lt;4,"",IF(Dati!M153&gt;=5,"",Dati!M153))</f>
        <v/>
      </c>
      <c r="H121" s="55" t="str">
        <f>IF(Dati!N153&lt;4,"",IF(Dati!N153&gt;=5,"",Dati!N153))</f>
        <v/>
      </c>
      <c r="I121" s="56" t="str">
        <f>IF(C121&lt;4,"",IF(C121&gt;=5,"",IF(Dati!J153="","",(Dati!J153)/C121*100)))</f>
        <v/>
      </c>
      <c r="J121" s="56" t="str">
        <f>IF(C121&lt;4,"",IF(C121&gt;=5,"",IF(Dati!K153="","",(Dati!K153)/C121*100)))</f>
        <v/>
      </c>
      <c r="K121" s="56" t="str">
        <f>IF(C121&lt;4,"",IF(C121&gt;=5,"",IF(Dati!L153="","",(Dati!L153)/C121*100)))</f>
        <v/>
      </c>
      <c r="L121" s="56" t="str">
        <f>IF(C121&lt;4,"",IF(C121&gt;=5,"",IF(Dati!M153="","",(Dati!M153)/C121*100)))</f>
        <v/>
      </c>
      <c r="M121" s="56" t="str">
        <f>IF(C121&lt;4,"",IF(C121&gt;=5,"",IF(Dati!N153="","",(Dati!N153)/C121*100)))</f>
        <v/>
      </c>
    </row>
    <row r="122" spans="1:13" x14ac:dyDescent="0.25">
      <c r="A122" s="48">
        <f>Dati!A154</f>
        <v>13</v>
      </c>
      <c r="B122" s="48">
        <f>Dati!B154</f>
        <v>2006</v>
      </c>
      <c r="C122" s="54">
        <f>IF(Dati!C154="","",LOG(Dati!C154))</f>
        <v>3.3521825181113627</v>
      </c>
      <c r="D122" s="55" t="str">
        <f>IF(Dati!J154&lt;4,"",IF(Dati!J154&gt;=5,"",Dati!J154))</f>
        <v/>
      </c>
      <c r="E122" s="55" t="str">
        <f>IF(Dati!K154&lt;4,"",IF(Dati!K154&gt;=5,"",Dati!K154))</f>
        <v/>
      </c>
      <c r="F122" s="55" t="str">
        <f>IF(Dati!L154&lt;4,"",IF(Dati!L154&gt;=5,"",Dati!L154))</f>
        <v/>
      </c>
      <c r="G122" s="55" t="str">
        <f>IF(Dati!M154&lt;4,"",IF(Dati!M154&gt;=5,"",Dati!M154))</f>
        <v/>
      </c>
      <c r="H122" s="55" t="str">
        <f>IF(Dati!N154&lt;4,"",IF(Dati!N154&gt;=5,"",Dati!N154))</f>
        <v/>
      </c>
      <c r="I122" s="56" t="str">
        <f>IF(C122&lt;4,"",IF(C122&gt;=5,"",IF(Dati!J154="","",(Dati!J154)/C122*100)))</f>
        <v/>
      </c>
      <c r="J122" s="56" t="str">
        <f>IF(C122&lt;4,"",IF(C122&gt;=5,"",IF(Dati!K154="","",(Dati!K154)/C122*100)))</f>
        <v/>
      </c>
      <c r="K122" s="56" t="str">
        <f>IF(C122&lt;4,"",IF(C122&gt;=5,"",IF(Dati!L154="","",(Dati!L154)/C122*100)))</f>
        <v/>
      </c>
      <c r="L122" s="56" t="str">
        <f>IF(C122&lt;4,"",IF(C122&gt;=5,"",IF(Dati!M154="","",(Dati!M154)/C122*100)))</f>
        <v/>
      </c>
      <c r="M122" s="56" t="str">
        <f>IF(C122&lt;4,"",IF(C122&gt;=5,"",IF(Dati!N154="","",(Dati!N154)/C122*100)))</f>
        <v/>
      </c>
    </row>
    <row r="123" spans="1:13" x14ac:dyDescent="0.25">
      <c r="A123" s="48">
        <f>Dati!A155</f>
        <v>14</v>
      </c>
      <c r="B123" s="48">
        <f>Dati!B155</f>
        <v>2007</v>
      </c>
      <c r="C123" s="54">
        <f>IF(Dati!C155="","",LOG(Dati!C155))</f>
        <v>3.8543060418010806</v>
      </c>
      <c r="D123" s="55" t="str">
        <f>IF(Dati!J155&lt;4,"",IF(Dati!J155&gt;=5,"",Dati!J155))</f>
        <v/>
      </c>
      <c r="E123" s="55" t="str">
        <f>IF(Dati!K155&lt;4,"",IF(Dati!K155&gt;=5,"",Dati!K155))</f>
        <v/>
      </c>
      <c r="F123" s="55" t="str">
        <f>IF(Dati!L155&lt;4,"",IF(Dati!L155&gt;=5,"",Dati!L155))</f>
        <v/>
      </c>
      <c r="G123" s="55" t="str">
        <f>IF(Dati!M155&lt;4,"",IF(Dati!M155&gt;=5,"",Dati!M155))</f>
        <v/>
      </c>
      <c r="H123" s="55" t="str">
        <f>IF(Dati!N155&lt;4,"",IF(Dati!N155&gt;=5,"",Dati!N155))</f>
        <v/>
      </c>
      <c r="I123" s="56" t="str">
        <f>IF(C123&lt;4,"",IF(C123&gt;=5,"",IF(Dati!J155="","",(Dati!J155)/C123*100)))</f>
        <v/>
      </c>
      <c r="J123" s="56" t="str">
        <f>IF(C123&lt;4,"",IF(C123&gt;=5,"",IF(Dati!K155="","",(Dati!K155)/C123*100)))</f>
        <v/>
      </c>
      <c r="K123" s="56" t="str">
        <f>IF(C123&lt;4,"",IF(C123&gt;=5,"",IF(Dati!L155="","",(Dati!L155)/C123*100)))</f>
        <v/>
      </c>
      <c r="L123" s="56" t="str">
        <f>IF(C123&lt;4,"",IF(C123&gt;=5,"",IF(Dati!M155="","",(Dati!M155)/C123*100)))</f>
        <v/>
      </c>
      <c r="M123" s="56" t="str">
        <f>IF(C123&lt;4,"",IF(C123&gt;=5,"",IF(Dati!N155="","",(Dati!N155)/C123*100)))</f>
        <v/>
      </c>
    </row>
    <row r="124" spans="1:13" x14ac:dyDescent="0.25">
      <c r="A124" s="48">
        <f>Dati!A156</f>
        <v>15</v>
      </c>
      <c r="B124" s="48" t="str">
        <f>Dati!B156</f>
        <v/>
      </c>
      <c r="C124" s="54" t="str">
        <f>IF(Dati!C156="","",LOG(Dati!C156))</f>
        <v/>
      </c>
      <c r="D124" s="55" t="str">
        <f>IF(Dati!J156&lt;4,"",IF(Dati!J156&gt;=5,"",Dati!J156))</f>
        <v/>
      </c>
      <c r="E124" s="55" t="str">
        <f>IF(Dati!K156&lt;4,"",IF(Dati!K156&gt;=5,"",Dati!K156))</f>
        <v/>
      </c>
      <c r="F124" s="55" t="str">
        <f>IF(Dati!L156&lt;4,"",IF(Dati!L156&gt;=5,"",Dati!L156))</f>
        <v/>
      </c>
      <c r="G124" s="55" t="str">
        <f>IF(Dati!M156&lt;4,"",IF(Dati!M156&gt;=5,"",Dati!M156))</f>
        <v/>
      </c>
      <c r="H124" s="55" t="str">
        <f>IF(Dati!N156&lt;4,"",IF(Dati!N156&gt;=5,"",Dati!N156))</f>
        <v/>
      </c>
      <c r="I124" s="56" t="str">
        <f>IF(C124&lt;4,"",IF(C124&gt;=5,"",IF(Dati!J156="","",(Dati!J156)/C124*100)))</f>
        <v/>
      </c>
      <c r="J124" s="56" t="str">
        <f>IF(C124&lt;4,"",IF(C124&gt;=5,"",IF(Dati!K156="","",(Dati!K156)/C124*100)))</f>
        <v/>
      </c>
      <c r="K124" s="56" t="str">
        <f>IF(C124&lt;4,"",IF(C124&gt;=5,"",IF(Dati!L156="","",(Dati!L156)/C124*100)))</f>
        <v/>
      </c>
      <c r="L124" s="56" t="str">
        <f>IF(C124&lt;4,"",IF(C124&gt;=5,"",IF(Dati!M156="","",(Dati!M156)/C124*100)))</f>
        <v/>
      </c>
      <c r="M124" s="56" t="str">
        <f>IF(C124&lt;4,"",IF(C124&gt;=5,"",IF(Dati!N156="","",(Dati!N156)/C124*100)))</f>
        <v/>
      </c>
    </row>
    <row r="125" spans="1:13" x14ac:dyDescent="0.25">
      <c r="A125" s="48">
        <f>Dati!A157</f>
        <v>16</v>
      </c>
      <c r="B125" s="48" t="str">
        <f>Dati!B157</f>
        <v/>
      </c>
      <c r="C125" s="54" t="str">
        <f>IF(Dati!C157="","",LOG(Dati!C157))</f>
        <v/>
      </c>
      <c r="D125" s="55" t="str">
        <f>IF(Dati!J157&lt;4,"",IF(Dati!J157&gt;=5,"",Dati!J157))</f>
        <v/>
      </c>
      <c r="E125" s="55" t="str">
        <f>IF(Dati!K157&lt;4,"",IF(Dati!K157&gt;=5,"",Dati!K157))</f>
        <v/>
      </c>
      <c r="F125" s="55" t="str">
        <f>IF(Dati!L157&lt;4,"",IF(Dati!L157&gt;=5,"",Dati!L157))</f>
        <v/>
      </c>
      <c r="G125" s="55" t="str">
        <f>IF(Dati!M157&lt;4,"",IF(Dati!M157&gt;=5,"",Dati!M157))</f>
        <v/>
      </c>
      <c r="H125" s="55" t="str">
        <f>IF(Dati!N157&lt;4,"",IF(Dati!N157&gt;=5,"",Dati!N157))</f>
        <v/>
      </c>
      <c r="I125" s="56" t="str">
        <f>IF(C125&lt;4,"",IF(C125&gt;=5,"",IF(Dati!J157="","",(Dati!J157)/C125*100)))</f>
        <v/>
      </c>
      <c r="J125" s="56" t="str">
        <f>IF(C125&lt;4,"",IF(C125&gt;=5,"",IF(Dati!K157="","",(Dati!K157)/C125*100)))</f>
        <v/>
      </c>
      <c r="K125" s="56" t="str">
        <f>IF(C125&lt;4,"",IF(C125&gt;=5,"",IF(Dati!L157="","",(Dati!L157)/C125*100)))</f>
        <v/>
      </c>
      <c r="L125" s="56" t="str">
        <f>IF(C125&lt;4,"",IF(C125&gt;=5,"",IF(Dati!M157="","",(Dati!M157)/C125*100)))</f>
        <v/>
      </c>
      <c r="M125" s="56" t="str">
        <f>IF(C125&lt;4,"",IF(C125&gt;=5,"",IF(Dati!N157="","",(Dati!N157)/C125*100)))</f>
        <v/>
      </c>
    </row>
    <row r="126" spans="1:13" x14ac:dyDescent="0.25">
      <c r="A126" s="48">
        <f>Dati!A158</f>
        <v>17</v>
      </c>
      <c r="B126" s="48" t="str">
        <f>Dati!B158</f>
        <v/>
      </c>
      <c r="C126" s="54" t="str">
        <f>IF(Dati!C158="","",LOG(Dati!C158))</f>
        <v/>
      </c>
      <c r="D126" s="55" t="str">
        <f>IF(Dati!J158&lt;4,"",IF(Dati!J158&gt;=5,"",Dati!J158))</f>
        <v/>
      </c>
      <c r="E126" s="55" t="str">
        <f>IF(Dati!K158&lt;4,"",IF(Dati!K158&gt;=5,"",Dati!K158))</f>
        <v/>
      </c>
      <c r="F126" s="55" t="str">
        <f>IF(Dati!L158&lt;4,"",IF(Dati!L158&gt;=5,"",Dati!L158))</f>
        <v/>
      </c>
      <c r="G126" s="55" t="str">
        <f>IF(Dati!M158&lt;4,"",IF(Dati!M158&gt;=5,"",Dati!M158))</f>
        <v/>
      </c>
      <c r="H126" s="55" t="str">
        <f>IF(Dati!N158&lt;4,"",IF(Dati!N158&gt;=5,"",Dati!N158))</f>
        <v/>
      </c>
      <c r="I126" s="56" t="str">
        <f>IF(C126&lt;4,"",IF(C126&gt;=5,"",IF(Dati!J158="","",(Dati!J158)/C126*100)))</f>
        <v/>
      </c>
      <c r="J126" s="56" t="str">
        <f>IF(C126&lt;4,"",IF(C126&gt;=5,"",IF(Dati!K158="","",(Dati!K158)/C126*100)))</f>
        <v/>
      </c>
      <c r="K126" s="56" t="str">
        <f>IF(C126&lt;4,"",IF(C126&gt;=5,"",IF(Dati!L158="","",(Dati!L158)/C126*100)))</f>
        <v/>
      </c>
      <c r="L126" s="56" t="str">
        <f>IF(C126&lt;4,"",IF(C126&gt;=5,"",IF(Dati!M158="","",(Dati!M158)/C126*100)))</f>
        <v/>
      </c>
      <c r="M126" s="56" t="str">
        <f>IF(C126&lt;4,"",IF(C126&gt;=5,"",IF(Dati!N158="","",(Dati!N158)/C126*100)))</f>
        <v/>
      </c>
    </row>
    <row r="127" spans="1:13" ht="13.8" thickBot="1" x14ac:dyDescent="0.3">
      <c r="A127" s="48"/>
      <c r="B127" s="48"/>
      <c r="C127" s="67"/>
      <c r="D127" s="66"/>
      <c r="E127" s="66"/>
      <c r="F127" s="66"/>
      <c r="G127" s="66"/>
      <c r="H127" s="66"/>
      <c r="I127" s="52"/>
      <c r="J127" s="52"/>
      <c r="K127" s="52"/>
      <c r="L127" s="52"/>
      <c r="M127" s="52"/>
    </row>
    <row r="128" spans="1:13" ht="13.8" thickTop="1" x14ac:dyDescent="0.25">
      <c r="A128" s="68"/>
      <c r="B128" s="68"/>
      <c r="C128" s="69" t="s">
        <v>14</v>
      </c>
      <c r="D128" s="69"/>
      <c r="E128" s="70" t="str">
        <f>IF(COUNT(D110:H126)&lt;2,"",AVERAGE(D110:H126))</f>
        <v/>
      </c>
      <c r="F128" s="69"/>
      <c r="G128" s="69"/>
      <c r="H128" s="69"/>
      <c r="I128" s="71"/>
      <c r="J128" s="71" t="s">
        <v>7</v>
      </c>
      <c r="K128" s="71"/>
      <c r="L128" s="71"/>
      <c r="M128" s="71"/>
    </row>
    <row r="129" spans="1:13" x14ac:dyDescent="0.25">
      <c r="C129" s="73" t="s">
        <v>6</v>
      </c>
      <c r="E129" s="55" t="str">
        <f>IF(COUNT(D110:H126)&lt;2,"",STDEV(D110:H126))</f>
        <v/>
      </c>
      <c r="J129" s="73" t="s">
        <v>14</v>
      </c>
      <c r="K129" s="73"/>
      <c r="L129" s="55" t="str">
        <f>IF(COUNT(I110:M126)=0,"",AVERAGE(I110:M126))</f>
        <v/>
      </c>
    </row>
    <row r="130" spans="1:13" x14ac:dyDescent="0.25">
      <c r="C130" s="73" t="s">
        <v>23</v>
      </c>
      <c r="E130" s="55" t="str">
        <f>IF(COUNT(D110:H126)=0,"Immettere dati",IF(COUNT(D110:H126)&lt;2,"Immettere più dati",E129*2^0.5*(TINV(0.05,COUNT(D110:H126)-1))))</f>
        <v>Immettere dati</v>
      </c>
      <c r="F130" s="54" t="str">
        <f>IF(COUNT(D110:H126)=0,"",IF(COUNT(D110:H126)&lt;6,"Attenzione, dati insufficienti!",""))</f>
        <v/>
      </c>
      <c r="J130" s="73" t="s">
        <v>52</v>
      </c>
      <c r="K130" s="73"/>
      <c r="L130" s="55" t="str">
        <f>IF(COUNT(I110:M126)&lt;2,"",STDEV(I110:M126)*2)</f>
        <v/>
      </c>
    </row>
    <row r="131" spans="1:13" x14ac:dyDescent="0.25">
      <c r="C131" s="39" t="s">
        <v>9</v>
      </c>
      <c r="E131" s="55" t="str">
        <f>IF(COUNT(D110:H126)&lt;2,"",E130/(2^0.5))</f>
        <v/>
      </c>
      <c r="F131" s="74" t="str">
        <f>IF(COUNT(D110:H126)=0,"",IF(COUNT(D110:H126)&lt;6,"Attenzione, dati insufficienti!",""))</f>
        <v/>
      </c>
      <c r="L131" s="39" t="str">
        <f>IF(COUNT(I110:M126)&lt;2,"",DEVSQ(I110:M126))</f>
        <v/>
      </c>
    </row>
    <row r="132" spans="1:13" ht="13.8" thickBot="1" x14ac:dyDescent="0.3">
      <c r="C132" s="39" t="s">
        <v>10</v>
      </c>
      <c r="E132" s="55" t="str">
        <f>IF(COUNT(D110:H126)&lt;2,"",E130/2)</f>
        <v/>
      </c>
      <c r="F132" s="74" t="str">
        <f>IF(COUNT(D110:H126)=0,"",IF(COUNT(D110:H126)&lt;6,"Attenzione, dati insufficienti!",""))</f>
        <v/>
      </c>
      <c r="L132" s="39" t="str">
        <f>IF(COUNT(I110:M126)&lt;2,"",VAR(I110:M126))</f>
        <v/>
      </c>
    </row>
    <row r="133" spans="1:13" ht="13.8" thickTop="1" x14ac:dyDescent="0.25">
      <c r="A133" s="71"/>
      <c r="B133" s="71"/>
      <c r="C133" s="71"/>
      <c r="D133" s="71"/>
      <c r="E133" s="70"/>
      <c r="F133" s="71"/>
      <c r="G133" s="71"/>
      <c r="H133" s="71"/>
      <c r="I133" s="71"/>
      <c r="J133" s="71"/>
      <c r="K133" s="71"/>
      <c r="L133" s="71"/>
      <c r="M133" s="71"/>
    </row>
    <row r="134" spans="1:13" x14ac:dyDescent="0.25">
      <c r="A134" s="39" t="s">
        <v>21</v>
      </c>
      <c r="D134" s="45"/>
      <c r="E134" s="44"/>
      <c r="F134" s="44"/>
      <c r="G134" s="52"/>
      <c r="H134" s="52"/>
    </row>
    <row r="135" spans="1:13" ht="36" x14ac:dyDescent="0.25">
      <c r="A135" s="48" t="str">
        <f>Dati!A173</f>
        <v>N.</v>
      </c>
      <c r="B135" s="48" t="str">
        <f>Dati!B173</f>
        <v>Anno</v>
      </c>
      <c r="C135" s="48" t="str">
        <f>Dati!C173</f>
        <v>Valore assegnato</v>
      </c>
      <c r="D135" s="48">
        <f>Dati!J173</f>
        <v>1</v>
      </c>
      <c r="E135" s="48">
        <f>Dati!K173</f>
        <v>2</v>
      </c>
      <c r="F135" s="48">
        <f>Dati!L173</f>
        <v>3</v>
      </c>
      <c r="G135" s="48">
        <f>Dati!M173</f>
        <v>4</v>
      </c>
      <c r="H135" s="48">
        <f>Dati!N173</f>
        <v>5</v>
      </c>
      <c r="I135" s="1016" t="s">
        <v>13</v>
      </c>
      <c r="J135" s="1016"/>
      <c r="K135" s="1016"/>
      <c r="L135" s="1016"/>
      <c r="M135" s="1016"/>
    </row>
    <row r="136" spans="1:13" x14ac:dyDescent="0.25">
      <c r="A136" s="48">
        <f>Dati!A174</f>
        <v>1</v>
      </c>
      <c r="B136" s="48">
        <f>Dati!B174</f>
        <v>2002</v>
      </c>
      <c r="C136" s="54">
        <f>IF(Dati!C174="","",LOG(Dati!C174))</f>
        <v>4.0413926851582254</v>
      </c>
      <c r="D136" s="55">
        <f>IF(Dati!J174&lt;4,"",IF(Dati!J174&gt;=5,"",Dati!J174))</f>
        <v>4.3424226808222066</v>
      </c>
      <c r="E136" s="55" t="str">
        <f>IF(Dati!K174&lt;4,"",IF(Dati!K174&gt;=5,"",Dati!K174))</f>
        <v/>
      </c>
      <c r="F136" s="55" t="str">
        <f>IF(Dati!L174&lt;4,"",IF(Dati!L174&gt;=5,"",Dati!L174))</f>
        <v/>
      </c>
      <c r="G136" s="55" t="str">
        <f>IF(Dati!M174&lt;4,"",IF(Dati!M174&gt;=5,"",Dati!M174))</f>
        <v/>
      </c>
      <c r="H136" s="55" t="str">
        <f>IF(Dati!N174&lt;4,"",IF(Dati!N174&gt;=5,"",Dati!N174))</f>
        <v/>
      </c>
      <c r="I136" s="56">
        <f>IF(C136&lt;4,"",IF(C136&gt;=5,"",IF(Dati!J174="","",(Dati!J174)/C136*100)))</f>
        <v>107.44866978082818</v>
      </c>
      <c r="J136" s="56" t="str">
        <f>IF(C136&lt;4,"",IF(C136&gt;=5,"",IF(Dati!K174="","",(Dati!K174)/C136*100)))</f>
        <v/>
      </c>
      <c r="K136" s="56" t="str">
        <f>IF(C136&lt;4,"",IF(C136&gt;=5,"",IF(Dati!L174="","",(Dati!L174)/C136*100)))</f>
        <v/>
      </c>
      <c r="L136" s="56" t="str">
        <f>IF(C136&lt;4,"",IF(C136&gt;=5,"",IF(Dati!M174="","",(Dati!M174)/C136*100)))</f>
        <v/>
      </c>
      <c r="M136" s="56" t="str">
        <f>IF(C136&lt;4,"",IF(C136&gt;=5,"",IF(Dati!N174="","",(Dati!N174)/C136*100)))</f>
        <v/>
      </c>
    </row>
    <row r="137" spans="1:13" x14ac:dyDescent="0.25">
      <c r="A137" s="48">
        <f>Dati!A175</f>
        <v>2</v>
      </c>
      <c r="B137" s="48">
        <f>Dati!B175</f>
        <v>2002</v>
      </c>
      <c r="C137" s="54">
        <f>IF(Dati!C175="","",LOG(Dati!C175))</f>
        <v>4.4232458739368079</v>
      </c>
      <c r="D137" s="55">
        <f>IF(Dati!J175&lt;4,"",IF(Dati!J175&gt;=5,"",Dati!J175))</f>
        <v>4.3424226808222066</v>
      </c>
      <c r="E137" s="55" t="str">
        <f>IF(Dati!K175&lt;4,"",IF(Dati!K175&gt;=5,"",Dati!K175))</f>
        <v/>
      </c>
      <c r="F137" s="55" t="str">
        <f>IF(Dati!L175&lt;4,"",IF(Dati!L175&gt;=5,"",Dati!L175))</f>
        <v/>
      </c>
      <c r="G137" s="55" t="str">
        <f>IF(Dati!M175&lt;4,"",IF(Dati!M175&gt;=5,"",Dati!M175))</f>
        <v/>
      </c>
      <c r="H137" s="55" t="str">
        <f>IF(Dati!N175&lt;4,"",IF(Dati!N175&gt;=5,"",Dati!N175))</f>
        <v/>
      </c>
      <c r="I137" s="56">
        <f>IF(C137&lt;4,"",IF(C137&gt;=5,"",IF(Dati!J175="","",(Dati!J175)/C137*100)))</f>
        <v>98.172762821283854</v>
      </c>
      <c r="J137" s="56" t="str">
        <f>IF(C137&lt;4,"",IF(C137&gt;=5,"",IF(Dati!K175="","",(Dati!K175)/C137*100)))</f>
        <v/>
      </c>
      <c r="K137" s="56" t="str">
        <f>IF(C137&lt;4,"",IF(C137&gt;=5,"",IF(Dati!L175="","",(Dati!L175)/C137*100)))</f>
        <v/>
      </c>
      <c r="L137" s="56" t="str">
        <f>IF(C137&lt;4,"",IF(C137&gt;=5,"",IF(Dati!M175="","",(Dati!M175)/C137*100)))</f>
        <v/>
      </c>
      <c r="M137" s="56" t="str">
        <f>IF(C137&lt;4,"",IF(C137&gt;=5,"",IF(Dati!N175="","",(Dati!N175)/C137*100)))</f>
        <v/>
      </c>
    </row>
    <row r="138" spans="1:13" x14ac:dyDescent="0.25">
      <c r="A138" s="48">
        <f>Dati!A176</f>
        <v>3</v>
      </c>
      <c r="B138" s="48">
        <f>Dati!B176</f>
        <v>2003</v>
      </c>
      <c r="C138" s="54">
        <f>IF(Dati!C176="","",LOG(Dati!C176))</f>
        <v>3.6020599913279625</v>
      </c>
      <c r="D138" s="55" t="str">
        <f>IF(Dati!J176&lt;4,"",IF(Dati!J176&gt;=5,"",Dati!J176))</f>
        <v/>
      </c>
      <c r="E138" s="55" t="str">
        <f>IF(Dati!K176&lt;4,"",IF(Dati!K176&gt;=5,"",Dati!K176))</f>
        <v/>
      </c>
      <c r="F138" s="55" t="str">
        <f>IF(Dati!L176&lt;4,"",IF(Dati!L176&gt;=5,"",Dati!L176))</f>
        <v/>
      </c>
      <c r="G138" s="55" t="str">
        <f>IF(Dati!M176&lt;4,"",IF(Dati!M176&gt;=5,"",Dati!M176))</f>
        <v/>
      </c>
      <c r="H138" s="55" t="str">
        <f>IF(Dati!N176&lt;4,"",IF(Dati!N176&gt;=5,"",Dati!N176))</f>
        <v/>
      </c>
      <c r="I138" s="56" t="str">
        <f>IF(C138&lt;4,"",IF(C138&gt;=5,"",IF(Dati!J176="","",(Dati!J176)/C138*100)))</f>
        <v/>
      </c>
      <c r="J138" s="56" t="str">
        <f>IF(C138&lt;4,"",IF(C138&gt;=5,"",IF(Dati!K176="","",(Dati!K176)/C138*100)))</f>
        <v/>
      </c>
      <c r="K138" s="56" t="str">
        <f>IF(C138&lt;4,"",IF(C138&gt;=5,"",IF(Dati!L176="","",(Dati!L176)/C138*100)))</f>
        <v/>
      </c>
      <c r="L138" s="56" t="str">
        <f>IF(C138&lt;4,"",IF(C138&gt;=5,"",IF(Dati!M176="","",(Dati!M176)/C138*100)))</f>
        <v/>
      </c>
      <c r="M138" s="56" t="str">
        <f>IF(C138&lt;4,"",IF(C138&gt;=5,"",IF(Dati!N176="","",(Dati!N176)/C138*100)))</f>
        <v/>
      </c>
    </row>
    <row r="139" spans="1:13" x14ac:dyDescent="0.25">
      <c r="A139" s="48">
        <f>Dati!A177</f>
        <v>4</v>
      </c>
      <c r="B139" s="48">
        <f>Dati!B177</f>
        <v>2004</v>
      </c>
      <c r="C139" s="54" t="e">
        <f>IF(Dati!C177="","",LOG(Dati!C177))</f>
        <v>#VALUE!</v>
      </c>
      <c r="D139" s="55" t="e">
        <f>IF(Dati!J177&lt;4,"",IF(Dati!J177&gt;=5,"",Dati!J177))</f>
        <v>#VALUE!</v>
      </c>
      <c r="E139" s="55" t="str">
        <f>IF(Dati!K177&lt;4,"",IF(Dati!K177&gt;=5,"",Dati!K177))</f>
        <v/>
      </c>
      <c r="F139" s="55" t="str">
        <f>IF(Dati!L177&lt;4,"",IF(Dati!L177&gt;=5,"",Dati!L177))</f>
        <v/>
      </c>
      <c r="G139" s="55" t="e">
        <f>IF(Dati!M177&lt;4,"",IF(Dati!M177&gt;=5,"",Dati!M177))</f>
        <v>#VALUE!</v>
      </c>
      <c r="H139" s="55" t="str">
        <f>IF(Dati!N177&lt;4,"",IF(Dati!N177&gt;=5,"",Dati!N177))</f>
        <v/>
      </c>
      <c r="I139" s="56" t="e">
        <f>IF(C139&lt;4,"",IF(C139&gt;=5,"",IF(Dati!J177="","",(Dati!J177)/C139*100)))</f>
        <v>#VALUE!</v>
      </c>
      <c r="J139" s="56" t="e">
        <f>IF(C139&lt;4,"",IF(C139&gt;=5,"",IF(Dati!K177="","",(Dati!K177)/C139*100)))</f>
        <v>#VALUE!</v>
      </c>
      <c r="K139" s="56" t="e">
        <f>IF(C139&lt;4,"",IF(C139&gt;=5,"",IF(Dati!L177="","",(Dati!L177)/C139*100)))</f>
        <v>#VALUE!</v>
      </c>
      <c r="L139" s="56" t="e">
        <f>IF(C139&lt;4,"",IF(C139&gt;=5,"",IF(Dati!M177="","",(Dati!M177)/C139*100)))</f>
        <v>#VALUE!</v>
      </c>
      <c r="M139" s="56" t="e">
        <f>IF(C139&lt;4,"",IF(C139&gt;=5,"",IF(Dati!N177="","",(Dati!N177)/C139*100)))</f>
        <v>#VALUE!</v>
      </c>
    </row>
    <row r="140" spans="1:13" x14ac:dyDescent="0.25">
      <c r="A140" s="48">
        <f>Dati!A178</f>
        <v>5</v>
      </c>
      <c r="B140" s="48" t="str">
        <f>Dati!B178</f>
        <v/>
      </c>
      <c r="C140" s="54" t="str">
        <f>IF(Dati!C178="","",LOG(Dati!C178))</f>
        <v/>
      </c>
      <c r="D140" s="55" t="str">
        <f>IF(Dati!J178&lt;4,"",IF(Dati!J178&gt;=5,"",Dati!J178))</f>
        <v/>
      </c>
      <c r="E140" s="55" t="str">
        <f>IF(Dati!K178&lt;4,"",IF(Dati!K178&gt;=5,"",Dati!K178))</f>
        <v/>
      </c>
      <c r="F140" s="55" t="str">
        <f>IF(Dati!L178&lt;4,"",IF(Dati!L178&gt;=5,"",Dati!L178))</f>
        <v/>
      </c>
      <c r="G140" s="55" t="str">
        <f>IF(Dati!M178&lt;4,"",IF(Dati!M178&gt;=5,"",Dati!M178))</f>
        <v/>
      </c>
      <c r="H140" s="55" t="str">
        <f>IF(Dati!N178&lt;4,"",IF(Dati!N178&gt;=5,"",Dati!N178))</f>
        <v/>
      </c>
      <c r="I140" s="56" t="str">
        <f>IF(C140&lt;4,"",IF(C140&gt;=5,"",IF(Dati!J178="","",(Dati!J178)/C140*100)))</f>
        <v/>
      </c>
      <c r="J140" s="56" t="str">
        <f>IF(C140&lt;4,"",IF(C140&gt;=5,"",IF(Dati!K178="","",(Dati!K178)/C140*100)))</f>
        <v/>
      </c>
      <c r="K140" s="56" t="str">
        <f>IF(C140&lt;4,"",IF(C140&gt;=5,"",IF(Dati!L178="","",(Dati!L178)/C140*100)))</f>
        <v/>
      </c>
      <c r="L140" s="56" t="str">
        <f>IF(C140&lt;4,"",IF(C140&gt;=5,"",IF(Dati!M178="","",(Dati!M178)/C140*100)))</f>
        <v/>
      </c>
      <c r="M140" s="56" t="str">
        <f>IF(C140&lt;4,"",IF(C140&gt;=5,"",IF(Dati!N178="","",(Dati!N178)/C140*100)))</f>
        <v/>
      </c>
    </row>
    <row r="141" spans="1:13" x14ac:dyDescent="0.25">
      <c r="A141" s="48">
        <f>Dati!A179</f>
        <v>6</v>
      </c>
      <c r="B141" s="48" t="str">
        <f>Dati!B179</f>
        <v/>
      </c>
      <c r="C141" s="54" t="str">
        <f>IF(Dati!C179="","",LOG(Dati!C179))</f>
        <v/>
      </c>
      <c r="D141" s="55" t="str">
        <f>IF(Dati!J179&lt;4,"",IF(Dati!J179&gt;=5,"",Dati!J179))</f>
        <v/>
      </c>
      <c r="E141" s="55" t="str">
        <f>IF(Dati!K179&lt;4,"",IF(Dati!K179&gt;=5,"",Dati!K179))</f>
        <v/>
      </c>
      <c r="F141" s="55" t="str">
        <f>IF(Dati!L179&lt;4,"",IF(Dati!L179&gt;=5,"",Dati!L179))</f>
        <v/>
      </c>
      <c r="G141" s="55" t="str">
        <f>IF(Dati!M179&lt;4,"",IF(Dati!M179&gt;=5,"",Dati!M179))</f>
        <v/>
      </c>
      <c r="H141" s="55" t="str">
        <f>IF(Dati!N179&lt;4,"",IF(Dati!N179&gt;=5,"",Dati!N179))</f>
        <v/>
      </c>
      <c r="I141" s="56" t="str">
        <f>IF(C141&lt;4,"",IF(C141&gt;=5,"",IF(Dati!J179="","",(Dati!J179)/C141*100)))</f>
        <v/>
      </c>
      <c r="J141" s="56" t="str">
        <f>IF(C141&lt;4,"",IF(C141&gt;=5,"",IF(Dati!K179="","",(Dati!K179)/C141*100)))</f>
        <v/>
      </c>
      <c r="K141" s="56" t="str">
        <f>IF(C141&lt;4,"",IF(C141&gt;=5,"",IF(Dati!L179="","",(Dati!L179)/C141*100)))</f>
        <v/>
      </c>
      <c r="L141" s="56" t="str">
        <f>IF(C141&lt;4,"",IF(C141&gt;=5,"",IF(Dati!M179="","",(Dati!M179)/C141*100)))</f>
        <v/>
      </c>
      <c r="M141" s="56" t="str">
        <f>IF(C141&lt;4,"",IF(C141&gt;=5,"",IF(Dati!N179="","",(Dati!N179)/C141*100)))</f>
        <v/>
      </c>
    </row>
    <row r="142" spans="1:13" x14ac:dyDescent="0.25">
      <c r="A142" s="48">
        <f>Dati!A180</f>
        <v>7</v>
      </c>
      <c r="B142" s="48" t="str">
        <f>Dati!B180</f>
        <v/>
      </c>
      <c r="C142" s="54" t="str">
        <f>IF(Dati!C180="","",LOG(Dati!C180))</f>
        <v/>
      </c>
      <c r="D142" s="55" t="str">
        <f>IF(Dati!J180&lt;4,"",IF(Dati!J180&gt;=5,"",Dati!J180))</f>
        <v/>
      </c>
      <c r="E142" s="55" t="str">
        <f>IF(Dati!K180&lt;4,"",IF(Dati!K180&gt;=5,"",Dati!K180))</f>
        <v/>
      </c>
      <c r="F142" s="55" t="str">
        <f>IF(Dati!L180&lt;4,"",IF(Dati!L180&gt;=5,"",Dati!L180))</f>
        <v/>
      </c>
      <c r="G142" s="55" t="str">
        <f>IF(Dati!M180&lt;4,"",IF(Dati!M180&gt;=5,"",Dati!M180))</f>
        <v/>
      </c>
      <c r="H142" s="55" t="str">
        <f>IF(Dati!N180&lt;4,"",IF(Dati!N180&gt;=5,"",Dati!N180))</f>
        <v/>
      </c>
      <c r="I142" s="56" t="str">
        <f>IF(C142&lt;4,"",IF(C142&gt;=5,"",IF(Dati!J180="","",(Dati!J180)/C142*100)))</f>
        <v/>
      </c>
      <c r="J142" s="56" t="str">
        <f>IF(C142&lt;4,"",IF(C142&gt;=5,"",IF(Dati!K180="","",(Dati!K180)/C142*100)))</f>
        <v/>
      </c>
      <c r="K142" s="56" t="str">
        <f>IF(C142&lt;4,"",IF(C142&gt;=5,"",IF(Dati!L180="","",(Dati!L180)/C142*100)))</f>
        <v/>
      </c>
      <c r="L142" s="56" t="str">
        <f>IF(C142&lt;4,"",IF(C142&gt;=5,"",IF(Dati!M180="","",(Dati!M180)/C142*100)))</f>
        <v/>
      </c>
      <c r="M142" s="56" t="str">
        <f>IF(C142&lt;4,"",IF(C142&gt;=5,"",IF(Dati!N180="","",(Dati!N180)/C142*100)))</f>
        <v/>
      </c>
    </row>
    <row r="143" spans="1:13" x14ac:dyDescent="0.25">
      <c r="A143" s="48">
        <f>Dati!A181</f>
        <v>8</v>
      </c>
      <c r="B143" s="48" t="e">
        <f>Dati!B181</f>
        <v>#REF!</v>
      </c>
      <c r="C143" s="54" t="e">
        <f>IF(Dati!C181="","",LOG(Dati!C181))</f>
        <v>#REF!</v>
      </c>
      <c r="D143" s="55" t="e">
        <f>IF(Dati!J181&lt;4,"",IF(Dati!J181&gt;=5,"",Dati!J181))</f>
        <v>#REF!</v>
      </c>
      <c r="E143" s="55" t="e">
        <f>IF(Dati!K181&lt;4,"",IF(Dati!K181&gt;=5,"",Dati!K181))</f>
        <v>#REF!</v>
      </c>
      <c r="F143" s="55" t="e">
        <f>IF(Dati!L181&lt;4,"",IF(Dati!L181&gt;=5,"",Dati!L181))</f>
        <v>#REF!</v>
      </c>
      <c r="G143" s="55" t="e">
        <f>IF(Dati!M181&lt;4,"",IF(Dati!M181&gt;=5,"",Dati!M181))</f>
        <v>#REF!</v>
      </c>
      <c r="H143" s="55" t="e">
        <f>IF(Dati!N181&lt;4,"",IF(Dati!N181&gt;=5,"",Dati!N181))</f>
        <v>#REF!</v>
      </c>
      <c r="I143" s="56" t="e">
        <f>IF(C143&lt;4,"",IF(C143&gt;=5,"",IF(Dati!J181="","",(Dati!J181)/C143*100)))</f>
        <v>#REF!</v>
      </c>
      <c r="J143" s="56" t="e">
        <f>IF(C143&lt;4,"",IF(C143&gt;=5,"",IF(Dati!K181="","",(Dati!K181)/C143*100)))</f>
        <v>#REF!</v>
      </c>
      <c r="K143" s="56" t="e">
        <f>IF(C143&lt;4,"",IF(C143&gt;=5,"",IF(Dati!L181="","",(Dati!L181)/C143*100)))</f>
        <v>#REF!</v>
      </c>
      <c r="L143" s="56" t="e">
        <f>IF(C143&lt;4,"",IF(C143&gt;=5,"",IF(Dati!M181="","",(Dati!M181)/C143*100)))</f>
        <v>#REF!</v>
      </c>
      <c r="M143" s="56" t="e">
        <f>IF(C143&lt;4,"",IF(C143&gt;=5,"",IF(Dati!N181="","",(Dati!N181)/C143*100)))</f>
        <v>#REF!</v>
      </c>
    </row>
    <row r="144" spans="1:13" x14ac:dyDescent="0.25">
      <c r="A144" s="48">
        <f>Dati!A182</f>
        <v>9</v>
      </c>
      <c r="B144" s="48" t="e">
        <f>Dati!B182</f>
        <v>#REF!</v>
      </c>
      <c r="C144" s="54" t="e">
        <f>IF(Dati!C182="","",LOG(Dati!C182))</f>
        <v>#REF!</v>
      </c>
      <c r="D144" s="55" t="e">
        <f>IF(Dati!J182&lt;4,"",IF(Dati!J182&gt;=5,"",Dati!J182))</f>
        <v>#REF!</v>
      </c>
      <c r="E144" s="55" t="e">
        <f>IF(Dati!K182&lt;4,"",IF(Dati!K182&gt;=5,"",Dati!K182))</f>
        <v>#REF!</v>
      </c>
      <c r="F144" s="55" t="e">
        <f>IF(Dati!L182&lt;4,"",IF(Dati!L182&gt;=5,"",Dati!L182))</f>
        <v>#REF!</v>
      </c>
      <c r="G144" s="55" t="e">
        <f>IF(Dati!M182&lt;4,"",IF(Dati!M182&gt;=5,"",Dati!M182))</f>
        <v>#REF!</v>
      </c>
      <c r="H144" s="55" t="e">
        <f>IF(Dati!N182&lt;4,"",IF(Dati!N182&gt;=5,"",Dati!N182))</f>
        <v>#REF!</v>
      </c>
      <c r="I144" s="56" t="e">
        <f>IF(C144&lt;4,"",IF(C144&gt;=5,"",IF(Dati!J182="","",(Dati!J182)/C144*100)))</f>
        <v>#REF!</v>
      </c>
      <c r="J144" s="56" t="e">
        <f>IF(C144&lt;4,"",IF(C144&gt;=5,"",IF(Dati!K182="","",(Dati!K182)/C144*100)))</f>
        <v>#REF!</v>
      </c>
      <c r="K144" s="56" t="e">
        <f>IF(C144&lt;4,"",IF(C144&gt;=5,"",IF(Dati!L182="","",(Dati!L182)/C144*100)))</f>
        <v>#REF!</v>
      </c>
      <c r="L144" s="56" t="e">
        <f>IF(C144&lt;4,"",IF(C144&gt;=5,"",IF(Dati!M182="","",(Dati!M182)/C144*100)))</f>
        <v>#REF!</v>
      </c>
      <c r="M144" s="56" t="e">
        <f>IF(C144&lt;4,"",IF(C144&gt;=5,"",IF(Dati!N182="","",(Dati!N182)/C144*100)))</f>
        <v>#REF!</v>
      </c>
    </row>
    <row r="145" spans="1:13" x14ac:dyDescent="0.25">
      <c r="A145" s="48">
        <f>Dati!A183</f>
        <v>10</v>
      </c>
      <c r="B145" s="48" t="e">
        <f>Dati!B183</f>
        <v>#REF!</v>
      </c>
      <c r="C145" s="54" t="e">
        <f>IF(Dati!C183="","",LOG(Dati!C183))</f>
        <v>#REF!</v>
      </c>
      <c r="D145" s="55" t="e">
        <f>IF(Dati!J183&lt;4,"",IF(Dati!J183&gt;=5,"",Dati!J183))</f>
        <v>#REF!</v>
      </c>
      <c r="E145" s="55" t="e">
        <f>IF(Dati!K183&lt;4,"",IF(Dati!K183&gt;=5,"",Dati!K183))</f>
        <v>#REF!</v>
      </c>
      <c r="F145" s="55" t="e">
        <f>IF(Dati!L183&lt;4,"",IF(Dati!L183&gt;=5,"",Dati!L183))</f>
        <v>#REF!</v>
      </c>
      <c r="G145" s="55" t="e">
        <f>IF(Dati!M183&lt;4,"",IF(Dati!M183&gt;=5,"",Dati!M183))</f>
        <v>#REF!</v>
      </c>
      <c r="H145" s="55" t="e">
        <f>IF(Dati!N183&lt;4,"",IF(Dati!N183&gt;=5,"",Dati!N183))</f>
        <v>#REF!</v>
      </c>
      <c r="I145" s="56" t="e">
        <f>IF(C145&lt;4,"",IF(C145&gt;=5,"",IF(Dati!J183="","",(Dati!J183)/C145*100)))</f>
        <v>#REF!</v>
      </c>
      <c r="J145" s="56" t="e">
        <f>IF(C145&lt;4,"",IF(C145&gt;=5,"",IF(Dati!K183="","",(Dati!K183)/C145*100)))</f>
        <v>#REF!</v>
      </c>
      <c r="K145" s="56" t="e">
        <f>IF(C145&lt;4,"",IF(C145&gt;=5,"",IF(Dati!L183="","",(Dati!L183)/C145*100)))</f>
        <v>#REF!</v>
      </c>
      <c r="L145" s="56" t="e">
        <f>IF(C145&lt;4,"",IF(C145&gt;=5,"",IF(Dati!M183="","",(Dati!M183)/C145*100)))</f>
        <v>#REF!</v>
      </c>
      <c r="M145" s="56" t="e">
        <f>IF(C145&lt;4,"",IF(C145&gt;=5,"",IF(Dati!N183="","",(Dati!N183)/C145*100)))</f>
        <v>#REF!</v>
      </c>
    </row>
    <row r="146" spans="1:13" x14ac:dyDescent="0.25">
      <c r="A146" s="48">
        <f>Dati!A184</f>
        <v>11</v>
      </c>
      <c r="B146" s="48" t="e">
        <f>Dati!B184</f>
        <v>#REF!</v>
      </c>
      <c r="C146" s="54" t="e">
        <f>IF(Dati!C184="","",LOG(Dati!C184))</f>
        <v>#REF!</v>
      </c>
      <c r="D146" s="55" t="e">
        <f>IF(Dati!J184&lt;4,"",IF(Dati!J184&gt;=5,"",Dati!J184))</f>
        <v>#REF!</v>
      </c>
      <c r="E146" s="55" t="e">
        <f>IF(Dati!K184&lt;4,"",IF(Dati!K184&gt;=5,"",Dati!K184))</f>
        <v>#REF!</v>
      </c>
      <c r="F146" s="55" t="e">
        <f>IF(Dati!L184&lt;4,"",IF(Dati!L184&gt;=5,"",Dati!L184))</f>
        <v>#REF!</v>
      </c>
      <c r="G146" s="55" t="e">
        <f>IF(Dati!M184&lt;4,"",IF(Dati!M184&gt;=5,"",Dati!M184))</f>
        <v>#REF!</v>
      </c>
      <c r="H146" s="55" t="e">
        <f>IF(Dati!N184&lt;4,"",IF(Dati!N184&gt;=5,"",Dati!N184))</f>
        <v>#REF!</v>
      </c>
      <c r="I146" s="56" t="e">
        <f>IF(C146&lt;4,"",IF(C146&gt;=5,"",IF(Dati!J184="","",(Dati!J184)/C146*100)))</f>
        <v>#REF!</v>
      </c>
      <c r="J146" s="56" t="e">
        <f>IF(C146&lt;4,"",IF(C146&gt;=5,"",IF(Dati!K184="","",(Dati!K184)/C146*100)))</f>
        <v>#REF!</v>
      </c>
      <c r="K146" s="56" t="e">
        <f>IF(C146&lt;4,"",IF(C146&gt;=5,"",IF(Dati!L184="","",(Dati!L184)/C146*100)))</f>
        <v>#REF!</v>
      </c>
      <c r="L146" s="56" t="e">
        <f>IF(C146&lt;4,"",IF(C146&gt;=5,"",IF(Dati!M184="","",(Dati!M184)/C146*100)))</f>
        <v>#REF!</v>
      </c>
      <c r="M146" s="56" t="e">
        <f>IF(C146&lt;4,"",IF(C146&gt;=5,"",IF(Dati!N184="","",(Dati!N184)/C146*100)))</f>
        <v>#REF!</v>
      </c>
    </row>
    <row r="147" spans="1:13" x14ac:dyDescent="0.25">
      <c r="A147" s="48">
        <f>Dati!A185</f>
        <v>12</v>
      </c>
      <c r="B147" s="48" t="e">
        <f>Dati!B185</f>
        <v>#REF!</v>
      </c>
      <c r="C147" s="54" t="e">
        <f>IF(Dati!C185="","",LOG(Dati!C185))</f>
        <v>#REF!</v>
      </c>
      <c r="D147" s="55" t="e">
        <f>IF(Dati!J185&lt;4,"",IF(Dati!J185&gt;=5,"",Dati!J185))</f>
        <v>#REF!</v>
      </c>
      <c r="E147" s="55" t="e">
        <f>IF(Dati!K185&lt;4,"",IF(Dati!K185&gt;=5,"",Dati!K185))</f>
        <v>#REF!</v>
      </c>
      <c r="F147" s="55" t="e">
        <f>IF(Dati!L185&lt;4,"",IF(Dati!L185&gt;=5,"",Dati!L185))</f>
        <v>#REF!</v>
      </c>
      <c r="G147" s="55" t="e">
        <f>IF(Dati!M185&lt;4,"",IF(Dati!M185&gt;=5,"",Dati!M185))</f>
        <v>#REF!</v>
      </c>
      <c r="H147" s="55" t="e">
        <f>IF(Dati!N185&lt;4,"",IF(Dati!N185&gt;=5,"",Dati!N185))</f>
        <v>#REF!</v>
      </c>
      <c r="I147" s="56" t="e">
        <f>IF(C147&lt;4,"",IF(C147&gt;=5,"",IF(Dati!J185="","",(Dati!J185)/C147*100)))</f>
        <v>#REF!</v>
      </c>
      <c r="J147" s="56" t="e">
        <f>IF(C147&lt;4,"",IF(C147&gt;=5,"",IF(Dati!K185="","",(Dati!K185)/C147*100)))</f>
        <v>#REF!</v>
      </c>
      <c r="K147" s="56" t="e">
        <f>IF(C147&lt;4,"",IF(C147&gt;=5,"",IF(Dati!L185="","",(Dati!L185)/C147*100)))</f>
        <v>#REF!</v>
      </c>
      <c r="L147" s="56" t="e">
        <f>IF(C147&lt;4,"",IF(C147&gt;=5,"",IF(Dati!M185="","",(Dati!M185)/C147*100)))</f>
        <v>#REF!</v>
      </c>
      <c r="M147" s="56" t="e">
        <f>IF(C147&lt;4,"",IF(C147&gt;=5,"",IF(Dati!N185="","",(Dati!N185)/C147*100)))</f>
        <v>#REF!</v>
      </c>
    </row>
    <row r="148" spans="1:13" x14ac:dyDescent="0.25">
      <c r="A148" s="48">
        <f>Dati!A186</f>
        <v>13</v>
      </c>
      <c r="B148" s="48" t="e">
        <f>Dati!B186</f>
        <v>#REF!</v>
      </c>
      <c r="C148" s="54" t="e">
        <f>IF(Dati!C186="","",LOG(Dati!C186))</f>
        <v>#REF!</v>
      </c>
      <c r="D148" s="55" t="e">
        <f>IF(Dati!J186&lt;4,"",IF(Dati!J186&gt;=5,"",Dati!J186))</f>
        <v>#REF!</v>
      </c>
      <c r="E148" s="55" t="e">
        <f>IF(Dati!K186&lt;4,"",IF(Dati!K186&gt;=5,"",Dati!K186))</f>
        <v>#REF!</v>
      </c>
      <c r="F148" s="55" t="e">
        <f>IF(Dati!L186&lt;4,"",IF(Dati!L186&gt;=5,"",Dati!L186))</f>
        <v>#REF!</v>
      </c>
      <c r="G148" s="55" t="e">
        <f>IF(Dati!M186&lt;4,"",IF(Dati!M186&gt;=5,"",Dati!M186))</f>
        <v>#REF!</v>
      </c>
      <c r="H148" s="55" t="e">
        <f>IF(Dati!N186&lt;4,"",IF(Dati!N186&gt;=5,"",Dati!N186))</f>
        <v>#REF!</v>
      </c>
      <c r="I148" s="56" t="e">
        <f>IF(C148&lt;4,"",IF(C148&gt;=5,"",IF(Dati!J186="","",(Dati!J186)/C148*100)))</f>
        <v>#REF!</v>
      </c>
      <c r="J148" s="56" t="e">
        <f>IF(C148&lt;4,"",IF(C148&gt;=5,"",IF(Dati!K186="","",(Dati!K186)/C148*100)))</f>
        <v>#REF!</v>
      </c>
      <c r="K148" s="56" t="e">
        <f>IF(C148&lt;4,"",IF(C148&gt;=5,"",IF(Dati!L186="","",(Dati!L186)/C148*100)))</f>
        <v>#REF!</v>
      </c>
      <c r="L148" s="56" t="e">
        <f>IF(C148&lt;4,"",IF(C148&gt;=5,"",IF(Dati!M186="","",(Dati!M186)/C148*100)))</f>
        <v>#REF!</v>
      </c>
      <c r="M148" s="56" t="e">
        <f>IF(C148&lt;4,"",IF(C148&gt;=5,"",IF(Dati!N186="","",(Dati!N186)/C148*100)))</f>
        <v>#REF!</v>
      </c>
    </row>
    <row r="149" spans="1:13" x14ac:dyDescent="0.25">
      <c r="A149" s="48">
        <f>Dati!A187</f>
        <v>14</v>
      </c>
      <c r="B149" s="48" t="e">
        <f>Dati!B187</f>
        <v>#REF!</v>
      </c>
      <c r="C149" s="54" t="e">
        <f>IF(Dati!C187="","",LOG(Dati!C187))</f>
        <v>#REF!</v>
      </c>
      <c r="D149" s="55" t="e">
        <f>IF(Dati!J187&lt;4,"",IF(Dati!J187&gt;=5,"",Dati!J187))</f>
        <v>#REF!</v>
      </c>
      <c r="E149" s="55" t="e">
        <f>IF(Dati!K187&lt;4,"",IF(Dati!K187&gt;=5,"",Dati!K187))</f>
        <v>#REF!</v>
      </c>
      <c r="F149" s="55" t="e">
        <f>IF(Dati!L187&lt;4,"",IF(Dati!L187&gt;=5,"",Dati!L187))</f>
        <v>#REF!</v>
      </c>
      <c r="G149" s="55" t="e">
        <f>IF(Dati!M187&lt;4,"",IF(Dati!M187&gt;=5,"",Dati!M187))</f>
        <v>#REF!</v>
      </c>
      <c r="H149" s="55" t="e">
        <f>IF(Dati!N187&lt;4,"",IF(Dati!N187&gt;=5,"",Dati!N187))</f>
        <v>#REF!</v>
      </c>
      <c r="I149" s="56" t="e">
        <f>IF(C149&lt;4,"",IF(C149&gt;=5,"",IF(Dati!J187="","",(Dati!J187)/C149*100)))</f>
        <v>#REF!</v>
      </c>
      <c r="J149" s="56" t="e">
        <f>IF(C149&lt;4,"",IF(C149&gt;=5,"",IF(Dati!K187="","",(Dati!K187)/C149*100)))</f>
        <v>#REF!</v>
      </c>
      <c r="K149" s="56" t="e">
        <f>IF(C149&lt;4,"",IF(C149&gt;=5,"",IF(Dati!L187="","",(Dati!L187)/C149*100)))</f>
        <v>#REF!</v>
      </c>
      <c r="L149" s="56" t="e">
        <f>IF(C149&lt;4,"",IF(C149&gt;=5,"",IF(Dati!M187="","",(Dati!M187)/C149*100)))</f>
        <v>#REF!</v>
      </c>
      <c r="M149" s="56" t="e">
        <f>IF(C149&lt;4,"",IF(C149&gt;=5,"",IF(Dati!N187="","",(Dati!N187)/C149*100)))</f>
        <v>#REF!</v>
      </c>
    </row>
    <row r="150" spans="1:13" x14ac:dyDescent="0.25">
      <c r="A150" s="48">
        <f>Dati!A188</f>
        <v>15</v>
      </c>
      <c r="B150" s="48" t="e">
        <f>Dati!B188</f>
        <v>#REF!</v>
      </c>
      <c r="C150" s="54" t="e">
        <f>IF(Dati!C188="","",LOG(Dati!C188))</f>
        <v>#REF!</v>
      </c>
      <c r="D150" s="55" t="e">
        <f>IF(Dati!J188&lt;4,"",IF(Dati!J188&gt;=5,"",Dati!J188))</f>
        <v>#REF!</v>
      </c>
      <c r="E150" s="55" t="e">
        <f>IF(Dati!K188&lt;4,"",IF(Dati!K188&gt;=5,"",Dati!K188))</f>
        <v>#REF!</v>
      </c>
      <c r="F150" s="55" t="e">
        <f>IF(Dati!L188&lt;4,"",IF(Dati!L188&gt;=5,"",Dati!L188))</f>
        <v>#REF!</v>
      </c>
      <c r="G150" s="55" t="e">
        <f>IF(Dati!M188&lt;4,"",IF(Dati!M188&gt;=5,"",Dati!M188))</f>
        <v>#REF!</v>
      </c>
      <c r="H150" s="55" t="e">
        <f>IF(Dati!N188&lt;4,"",IF(Dati!N188&gt;=5,"",Dati!N188))</f>
        <v>#REF!</v>
      </c>
      <c r="I150" s="56" t="e">
        <f>IF(C150&lt;4,"",IF(C150&gt;=5,"",IF(Dati!J188="","",(Dati!J188)/C150*100)))</f>
        <v>#REF!</v>
      </c>
      <c r="J150" s="56" t="e">
        <f>IF(C150&lt;4,"",IF(C150&gt;=5,"",IF(Dati!K188="","",(Dati!K188)/C150*100)))</f>
        <v>#REF!</v>
      </c>
      <c r="K150" s="56" t="e">
        <f>IF(C150&lt;4,"",IF(C150&gt;=5,"",IF(Dati!L188="","",(Dati!L188)/C150*100)))</f>
        <v>#REF!</v>
      </c>
      <c r="L150" s="56" t="e">
        <f>IF(C150&lt;4,"",IF(C150&gt;=5,"",IF(Dati!M188="","",(Dati!M188)/C150*100)))</f>
        <v>#REF!</v>
      </c>
      <c r="M150" s="56" t="e">
        <f>IF(C150&lt;4,"",IF(C150&gt;=5,"",IF(Dati!N188="","",(Dati!N188)/C150*100)))</f>
        <v>#REF!</v>
      </c>
    </row>
    <row r="151" spans="1:13" x14ac:dyDescent="0.25">
      <c r="A151" s="48">
        <f>Dati!A189</f>
        <v>16</v>
      </c>
      <c r="B151" s="48" t="e">
        <f>Dati!B189</f>
        <v>#REF!</v>
      </c>
      <c r="C151" s="54" t="e">
        <f>IF(Dati!C189="","",LOG(Dati!C189))</f>
        <v>#REF!</v>
      </c>
      <c r="D151" s="55" t="e">
        <f>IF(Dati!J189&lt;4,"",IF(Dati!J189&gt;=5,"",Dati!J189))</f>
        <v>#REF!</v>
      </c>
      <c r="E151" s="55" t="e">
        <f>IF(Dati!K189&lt;4,"",IF(Dati!K189&gt;=5,"",Dati!K189))</f>
        <v>#REF!</v>
      </c>
      <c r="F151" s="55" t="e">
        <f>IF(Dati!L189&lt;4,"",IF(Dati!L189&gt;=5,"",Dati!L189))</f>
        <v>#REF!</v>
      </c>
      <c r="G151" s="55" t="e">
        <f>IF(Dati!M189&lt;4,"",IF(Dati!M189&gt;=5,"",Dati!M189))</f>
        <v>#REF!</v>
      </c>
      <c r="H151" s="55" t="e">
        <f>IF(Dati!N189&lt;4,"",IF(Dati!N189&gt;=5,"",Dati!N189))</f>
        <v>#REF!</v>
      </c>
      <c r="I151" s="56" t="e">
        <f>IF(C151&lt;4,"",IF(C151&gt;=5,"",IF(Dati!J189="","",(Dati!J189)/C151*100)))</f>
        <v>#REF!</v>
      </c>
      <c r="J151" s="56" t="e">
        <f>IF(C151&lt;4,"",IF(C151&gt;=5,"",IF(Dati!K189="","",(Dati!K189)/C151*100)))</f>
        <v>#REF!</v>
      </c>
      <c r="K151" s="56" t="e">
        <f>IF(C151&lt;4,"",IF(C151&gt;=5,"",IF(Dati!L189="","",(Dati!L189)/C151*100)))</f>
        <v>#REF!</v>
      </c>
      <c r="L151" s="56" t="e">
        <f>IF(C151&lt;4,"",IF(C151&gt;=5,"",IF(Dati!M189="","",(Dati!M189)/C151*100)))</f>
        <v>#REF!</v>
      </c>
      <c r="M151" s="56" t="e">
        <f>IF(C151&lt;4,"",IF(C151&gt;=5,"",IF(Dati!N189="","",(Dati!N189)/C151*100)))</f>
        <v>#REF!</v>
      </c>
    </row>
    <row r="152" spans="1:13" x14ac:dyDescent="0.25">
      <c r="A152" s="48">
        <f>Dati!A190</f>
        <v>17</v>
      </c>
      <c r="B152" s="48" t="e">
        <f>Dati!B190</f>
        <v>#REF!</v>
      </c>
      <c r="C152" s="54" t="e">
        <f>IF(Dati!C190="","",LOG(Dati!C190))</f>
        <v>#REF!</v>
      </c>
      <c r="D152" s="55" t="e">
        <f>IF(Dati!J190&lt;4,"",IF(Dati!J190&gt;=5,"",Dati!J190))</f>
        <v>#REF!</v>
      </c>
      <c r="E152" s="55" t="e">
        <f>IF(Dati!K190&lt;4,"",IF(Dati!K190&gt;=5,"",Dati!K190))</f>
        <v>#REF!</v>
      </c>
      <c r="F152" s="55" t="e">
        <f>IF(Dati!L190&lt;4,"",IF(Dati!L190&gt;=5,"",Dati!L190))</f>
        <v>#REF!</v>
      </c>
      <c r="G152" s="55" t="e">
        <f>IF(Dati!M190&lt;4,"",IF(Dati!M190&gt;=5,"",Dati!M190))</f>
        <v>#REF!</v>
      </c>
      <c r="H152" s="55" t="e">
        <f>IF(Dati!N190&lt;4,"",IF(Dati!N190&gt;=5,"",Dati!N190))</f>
        <v>#REF!</v>
      </c>
      <c r="I152" s="56" t="e">
        <f>IF(C152&lt;4,"",IF(C152&gt;=5,"",IF(Dati!J190="","",(Dati!J190)/C152*100)))</f>
        <v>#REF!</v>
      </c>
      <c r="J152" s="56" t="e">
        <f>IF(C152&lt;4,"",IF(C152&gt;=5,"",IF(Dati!K190="","",(Dati!K190)/C152*100)))</f>
        <v>#REF!</v>
      </c>
      <c r="K152" s="56" t="e">
        <f>IF(C152&lt;4,"",IF(C152&gt;=5,"",IF(Dati!L190="","",(Dati!L190)/C152*100)))</f>
        <v>#REF!</v>
      </c>
      <c r="L152" s="56" t="e">
        <f>IF(C152&lt;4,"",IF(C152&gt;=5,"",IF(Dati!M190="","",(Dati!M190)/C152*100)))</f>
        <v>#REF!</v>
      </c>
      <c r="M152" s="56" t="e">
        <f>IF(C152&lt;4,"",IF(C152&gt;=5,"",IF(Dati!N190="","",(Dati!N190)/C152*100)))</f>
        <v>#REF!</v>
      </c>
    </row>
    <row r="153" spans="1:13" ht="13.8" thickBot="1" x14ac:dyDescent="0.3">
      <c r="A153" s="48"/>
      <c r="B153" s="48"/>
      <c r="C153" s="67"/>
      <c r="D153" s="66"/>
      <c r="E153" s="66"/>
      <c r="F153" s="66"/>
      <c r="G153" s="66"/>
      <c r="H153" s="66"/>
      <c r="I153" s="52"/>
      <c r="J153" s="52"/>
      <c r="K153" s="52"/>
      <c r="L153" s="52"/>
      <c r="M153" s="52"/>
    </row>
    <row r="154" spans="1:13" ht="13.8" thickTop="1" x14ac:dyDescent="0.25">
      <c r="A154" s="68"/>
      <c r="B154" s="68"/>
      <c r="C154" s="69" t="s">
        <v>14</v>
      </c>
      <c r="D154" s="69"/>
      <c r="E154" s="70" t="e">
        <f>IF(COUNT(D136:H152)&lt;2,"",AVERAGE(D136:H152))</f>
        <v>#VALUE!</v>
      </c>
      <c r="F154" s="69"/>
      <c r="G154" s="69"/>
      <c r="H154" s="69"/>
      <c r="I154" s="71"/>
      <c r="J154" s="71" t="s">
        <v>7</v>
      </c>
      <c r="K154" s="71"/>
      <c r="L154" s="71"/>
      <c r="M154" s="71"/>
    </row>
    <row r="155" spans="1:13" x14ac:dyDescent="0.25">
      <c r="C155" s="73" t="s">
        <v>6</v>
      </c>
      <c r="E155" s="55" t="e">
        <f>IF(COUNT(D136:H152)&lt;2,"",STDEV(D136:H152))</f>
        <v>#VALUE!</v>
      </c>
      <c r="J155" s="73" t="s">
        <v>14</v>
      </c>
      <c r="K155" s="73"/>
      <c r="L155" s="55" t="e">
        <f>IF(COUNT(I136:M152)=0,"",AVERAGE(I136:M152))</f>
        <v>#VALUE!</v>
      </c>
    </row>
    <row r="156" spans="1:13" x14ac:dyDescent="0.25">
      <c r="C156" s="73" t="s">
        <v>23</v>
      </c>
      <c r="E156" s="55" t="e">
        <f>IF(COUNT(D136:H152)=0,"Immettere dati",IF(COUNT(D136:H152)&lt;2,"Immettere più dati",E155*2^0.5*(TINV(0.05,COUNT(D136:H152)-1))))</f>
        <v>#VALUE!</v>
      </c>
      <c r="F156" s="54" t="str">
        <f>IF(COUNT(D136:H152)=0,"",IF(COUNT(D136:H152)&lt;6,"Attenzione, dati insufficienti!",""))</f>
        <v>Attenzione, dati insufficienti!</v>
      </c>
      <c r="J156" s="73" t="s">
        <v>52</v>
      </c>
      <c r="K156" s="73"/>
      <c r="L156" s="55" t="e">
        <f>IF(COUNT(I136:M152)&lt;2,"",STDEV(I136:M152)*2)</f>
        <v>#VALUE!</v>
      </c>
    </row>
    <row r="157" spans="1:13" x14ac:dyDescent="0.25">
      <c r="C157" s="39" t="s">
        <v>9</v>
      </c>
      <c r="E157" s="55" t="e">
        <f>IF(COUNT(D136:H152)&lt;2,"",E156/(2^0.5))</f>
        <v>#VALUE!</v>
      </c>
      <c r="F157" s="74" t="str">
        <f>IF(COUNT(D136:H152)=0,"",IF(COUNT(D136:H152)&lt;6,"Attenzione, dati insufficienti!",""))</f>
        <v>Attenzione, dati insufficienti!</v>
      </c>
      <c r="L157" s="39" t="e">
        <f>IF(COUNT(I136:M152)&lt;2,"",DEVSQ(I136:M152))</f>
        <v>#VALUE!</v>
      </c>
    </row>
    <row r="158" spans="1:13" ht="13.8" thickBot="1" x14ac:dyDescent="0.3">
      <c r="C158" s="39" t="s">
        <v>10</v>
      </c>
      <c r="E158" s="55" t="e">
        <f>IF(COUNT(D136:H152)&lt;2,"",E156/2)</f>
        <v>#VALUE!</v>
      </c>
      <c r="F158" s="74" t="str">
        <f>IF(COUNT(D136:H152)=0,"",IF(COUNT(D136:H152)&lt;6,"Attenzione, dati insufficienti!",""))</f>
        <v>Attenzione, dati insufficienti!</v>
      </c>
      <c r="L158" s="39" t="e">
        <f>IF(COUNT(I136:M152)&lt;2,"",VAR(I136:M152))</f>
        <v>#VALUE!</v>
      </c>
    </row>
    <row r="159" spans="1:13" ht="13.8" thickTop="1" x14ac:dyDescent="0.25">
      <c r="A159" s="71"/>
      <c r="B159" s="71"/>
      <c r="C159" s="71"/>
      <c r="D159" s="71"/>
      <c r="E159" s="70"/>
      <c r="F159" s="71"/>
      <c r="G159" s="71"/>
      <c r="H159" s="71"/>
      <c r="I159" s="71"/>
      <c r="J159" s="71"/>
      <c r="K159" s="71"/>
      <c r="L159" s="71"/>
      <c r="M159" s="71"/>
    </row>
    <row r="160" spans="1:13" x14ac:dyDescent="0.25">
      <c r="A160" s="39" t="s">
        <v>20</v>
      </c>
      <c r="D160" s="45"/>
      <c r="E160" s="44"/>
      <c r="F160" s="44"/>
      <c r="G160" s="52"/>
      <c r="H160" s="52"/>
    </row>
    <row r="161" spans="1:18" ht="36" x14ac:dyDescent="0.25">
      <c r="A161" s="48" t="str">
        <f>Dati!A205</f>
        <v>N.</v>
      </c>
      <c r="B161" s="48" t="str">
        <f>Dati!B205</f>
        <v>Anno</v>
      </c>
      <c r="C161" s="48" t="str">
        <f>Dati!C205</f>
        <v>Valore assegnato</v>
      </c>
      <c r="D161" s="48">
        <f>Dati!J205</f>
        <v>1</v>
      </c>
      <c r="E161" s="48">
        <f>Dati!K205</f>
        <v>2</v>
      </c>
      <c r="F161" s="48">
        <f>Dati!L205</f>
        <v>3</v>
      </c>
      <c r="G161" s="48">
        <f>Dati!M205</f>
        <v>4</v>
      </c>
      <c r="H161" s="48">
        <f>Dati!N205</f>
        <v>5</v>
      </c>
      <c r="I161" s="1016" t="s">
        <v>13</v>
      </c>
      <c r="J161" s="1016"/>
      <c r="K161" s="1016"/>
      <c r="L161" s="1016"/>
      <c r="M161" s="1016"/>
    </row>
    <row r="162" spans="1:18" x14ac:dyDescent="0.25">
      <c r="A162" s="48">
        <f>Dati!A206</f>
        <v>1</v>
      </c>
      <c r="B162" s="48" t="e">
        <f>Dati!B206</f>
        <v>#REF!</v>
      </c>
      <c r="C162" s="54" t="e">
        <f>IF(Dati!C206="","",LOG(Dati!C206))</f>
        <v>#REF!</v>
      </c>
      <c r="D162" s="55" t="e">
        <f>IF(Dati!J206&lt;4,"",IF(Dati!J206&gt;=5,"",Dati!J206))</f>
        <v>#REF!</v>
      </c>
      <c r="E162" s="55" t="e">
        <f>IF(Dati!K206&lt;4,"",IF(Dati!K206&gt;=5,"",Dati!K206))</f>
        <v>#REF!</v>
      </c>
      <c r="F162" s="55" t="e">
        <f>IF(Dati!L206&lt;4,"",IF(Dati!L206&gt;=5,"",Dati!L206))</f>
        <v>#REF!</v>
      </c>
      <c r="G162" s="55" t="e">
        <f>IF(Dati!M206&lt;4,"",IF(Dati!M206&gt;=5,"",Dati!M206))</f>
        <v>#REF!</v>
      </c>
      <c r="H162" s="55" t="e">
        <f>IF(Dati!N206&lt;4,"",IF(Dati!N206&gt;=5,"",Dati!N206))</f>
        <v>#REF!</v>
      </c>
      <c r="I162" s="56" t="e">
        <f>IF(C162&lt;4,"",IF(C162&gt;=5,"",IF(Dati!J206="","",(Dati!J206)/C162*100)))</f>
        <v>#REF!</v>
      </c>
      <c r="J162" s="56" t="e">
        <f>IF(C162&lt;4,"",IF(C162&gt;=5,"",IF(Dati!K206="","",(Dati!K206)/C162*100)))</f>
        <v>#REF!</v>
      </c>
      <c r="K162" s="56" t="e">
        <f>IF(C162&lt;4,"",IF(C162&gt;=5,"",IF(Dati!L206="","",(Dati!L206)/C162*100)))</f>
        <v>#REF!</v>
      </c>
      <c r="L162" s="56" t="e">
        <f>IF(C162&lt;4,"",IF(C162&gt;=5,"",IF(Dati!M206="","",(Dati!M206)/C162*100)))</f>
        <v>#REF!</v>
      </c>
      <c r="M162" s="56" t="e">
        <f>IF(C162&lt;4,"",IF(C162&gt;=5,"",IF(Dati!N206="","",(Dati!N206)/C162*100)))</f>
        <v>#REF!</v>
      </c>
    </row>
    <row r="163" spans="1:18" x14ac:dyDescent="0.25">
      <c r="A163" s="48">
        <f>Dati!A207</f>
        <v>2</v>
      </c>
      <c r="B163" s="48" t="e">
        <f>Dati!B207</f>
        <v>#REF!</v>
      </c>
      <c r="C163" s="54" t="e">
        <f>IF(Dati!C207="","",LOG(Dati!C207))</f>
        <v>#REF!</v>
      </c>
      <c r="D163" s="55" t="e">
        <f>IF(Dati!J207&lt;4,"",IF(Dati!J207&gt;=5,"",Dati!J207))</f>
        <v>#REF!</v>
      </c>
      <c r="E163" s="55" t="e">
        <f>IF(Dati!K207&lt;4,"",IF(Dati!K207&gt;=5,"",Dati!K207))</f>
        <v>#REF!</v>
      </c>
      <c r="F163" s="55" t="e">
        <f>IF(Dati!L207&lt;4,"",IF(Dati!L207&gt;=5,"",Dati!L207))</f>
        <v>#REF!</v>
      </c>
      <c r="G163" s="55" t="e">
        <f>IF(Dati!M207&lt;4,"",IF(Dati!M207&gt;=5,"",Dati!M207))</f>
        <v>#REF!</v>
      </c>
      <c r="H163" s="55" t="e">
        <f>IF(Dati!N207&lt;4,"",IF(Dati!N207&gt;=5,"",Dati!N207))</f>
        <v>#REF!</v>
      </c>
      <c r="I163" s="56" t="e">
        <f>IF(C163&lt;4,"",IF(C163&gt;=5,"",IF(Dati!J207="","",(Dati!J207)/C163*100)))</f>
        <v>#REF!</v>
      </c>
      <c r="J163" s="56" t="e">
        <f>IF(C163&lt;4,"",IF(C163&gt;=5,"",IF(Dati!K207="","",(Dati!K207)/C163*100)))</f>
        <v>#REF!</v>
      </c>
      <c r="K163" s="56" t="e">
        <f>IF(C163&lt;4,"",IF(C163&gt;=5,"",IF(Dati!L207="","",(Dati!L207)/C163*100)))</f>
        <v>#REF!</v>
      </c>
      <c r="L163" s="56" t="e">
        <f>IF(C163&lt;4,"",IF(C163&gt;=5,"",IF(Dati!M207="","",(Dati!M207)/C163*100)))</f>
        <v>#REF!</v>
      </c>
      <c r="M163" s="56" t="e">
        <f>IF(C163&lt;4,"",IF(C163&gt;=5,"",IF(Dati!N207="","",(Dati!N207)/C163*100)))</f>
        <v>#REF!</v>
      </c>
    </row>
    <row r="164" spans="1:18" x14ac:dyDescent="0.25">
      <c r="A164" s="48">
        <f>Dati!A208</f>
        <v>3</v>
      </c>
      <c r="B164" s="48" t="e">
        <f>Dati!B208</f>
        <v>#REF!</v>
      </c>
      <c r="C164" s="54" t="e">
        <f>IF(Dati!C208="","",LOG(Dati!C208))</f>
        <v>#REF!</v>
      </c>
      <c r="D164" s="55" t="e">
        <f>IF(Dati!J208&lt;4,"",IF(Dati!J208&gt;=5,"",Dati!J208))</f>
        <v>#REF!</v>
      </c>
      <c r="E164" s="55" t="e">
        <f>IF(Dati!K208&lt;4,"",IF(Dati!K208&gt;=5,"",Dati!K208))</f>
        <v>#REF!</v>
      </c>
      <c r="F164" s="55" t="e">
        <f>IF(Dati!L208&lt;4,"",IF(Dati!L208&gt;=5,"",Dati!L208))</f>
        <v>#REF!</v>
      </c>
      <c r="G164" s="55" t="e">
        <f>IF(Dati!M208&lt;4,"",IF(Dati!M208&gt;=5,"",Dati!M208))</f>
        <v>#REF!</v>
      </c>
      <c r="H164" s="55" t="e">
        <f>IF(Dati!N208&lt;4,"",IF(Dati!N208&gt;=5,"",Dati!N208))</f>
        <v>#REF!</v>
      </c>
      <c r="I164" s="56" t="e">
        <f>IF(C164&lt;4,"",IF(C164&gt;=5,"",IF(Dati!J208="","",(Dati!J208)/C164*100)))</f>
        <v>#REF!</v>
      </c>
      <c r="J164" s="56" t="e">
        <f>IF(C164&lt;4,"",IF(C164&gt;=5,"",IF(Dati!K208="","",(Dati!K208)/C164*100)))</f>
        <v>#REF!</v>
      </c>
      <c r="K164" s="56" t="e">
        <f>IF(C164&lt;4,"",IF(C164&gt;=5,"",IF(Dati!L208="","",(Dati!L208)/C164*100)))</f>
        <v>#REF!</v>
      </c>
      <c r="L164" s="56" t="e">
        <f>IF(C164&lt;4,"",IF(C164&gt;=5,"",IF(Dati!M208="","",(Dati!M208)/C164*100)))</f>
        <v>#REF!</v>
      </c>
      <c r="M164" s="56" t="e">
        <f>IF(C164&lt;4,"",IF(C164&gt;=5,"",IF(Dati!N208="","",(Dati!N208)/C164*100)))</f>
        <v>#REF!</v>
      </c>
    </row>
    <row r="165" spans="1:18" x14ac:dyDescent="0.25">
      <c r="A165" s="48">
        <f>Dati!A209</f>
        <v>4</v>
      </c>
      <c r="B165" s="48" t="e">
        <f>Dati!B209</f>
        <v>#REF!</v>
      </c>
      <c r="C165" s="54" t="e">
        <f>IF(Dati!C209="","",LOG(Dati!C209))</f>
        <v>#REF!</v>
      </c>
      <c r="D165" s="55" t="e">
        <f>IF(Dati!J209&lt;4,"",IF(Dati!J209&gt;=5,"",Dati!J209))</f>
        <v>#REF!</v>
      </c>
      <c r="E165" s="55" t="e">
        <f>IF(Dati!K209&lt;4,"",IF(Dati!K209&gt;=5,"",Dati!K209))</f>
        <v>#REF!</v>
      </c>
      <c r="F165" s="55" t="e">
        <f>IF(Dati!L209&lt;4,"",IF(Dati!L209&gt;=5,"",Dati!L209))</f>
        <v>#REF!</v>
      </c>
      <c r="G165" s="55" t="e">
        <f>IF(Dati!M209&lt;4,"",IF(Dati!M209&gt;=5,"",Dati!M209))</f>
        <v>#REF!</v>
      </c>
      <c r="H165" s="55" t="e">
        <f>IF(Dati!N209&lt;4,"",IF(Dati!N209&gt;=5,"",Dati!N209))</f>
        <v>#REF!</v>
      </c>
      <c r="I165" s="56" t="e">
        <f>IF(C165&lt;4,"",IF(C165&gt;=5,"",IF(Dati!J209="","",(Dati!J209)/C165*100)))</f>
        <v>#REF!</v>
      </c>
      <c r="J165" s="56" t="e">
        <f>IF(C165&lt;4,"",IF(C165&gt;=5,"",IF(Dati!K209="","",(Dati!K209)/C165*100)))</f>
        <v>#REF!</v>
      </c>
      <c r="K165" s="56" t="e">
        <f>IF(C165&lt;4,"",IF(C165&gt;=5,"",IF(Dati!L209="","",(Dati!L209)/C165*100)))</f>
        <v>#REF!</v>
      </c>
      <c r="L165" s="56" t="e">
        <f>IF(C165&lt;4,"",IF(C165&gt;=5,"",IF(Dati!M209="","",(Dati!M209)/C165*100)))</f>
        <v>#REF!</v>
      </c>
      <c r="M165" s="56" t="e">
        <f>IF(C165&lt;4,"",IF(C165&gt;=5,"",IF(Dati!N209="","",(Dati!N209)/C165*100)))</f>
        <v>#REF!</v>
      </c>
    </row>
    <row r="166" spans="1:18" x14ac:dyDescent="0.25">
      <c r="A166" s="48">
        <f>Dati!A210</f>
        <v>5</v>
      </c>
      <c r="B166" s="48" t="e">
        <f>Dati!B210</f>
        <v>#REF!</v>
      </c>
      <c r="C166" s="54" t="e">
        <f>IF(Dati!C210="","",LOG(Dati!C210))</f>
        <v>#REF!</v>
      </c>
      <c r="D166" s="55" t="e">
        <f>IF(Dati!J210&lt;4,"",IF(Dati!J210&gt;=5,"",Dati!J210))</f>
        <v>#REF!</v>
      </c>
      <c r="E166" s="55" t="e">
        <f>IF(Dati!K210&lt;4,"",IF(Dati!K210&gt;=5,"",Dati!K210))</f>
        <v>#REF!</v>
      </c>
      <c r="F166" s="55" t="e">
        <f>IF(Dati!L210&lt;4,"",IF(Dati!L210&gt;=5,"",Dati!L210))</f>
        <v>#REF!</v>
      </c>
      <c r="G166" s="55" t="e">
        <f>IF(Dati!M210&lt;4,"",IF(Dati!M210&gt;=5,"",Dati!M210))</f>
        <v>#REF!</v>
      </c>
      <c r="H166" s="55" t="e">
        <f>IF(Dati!N210&lt;4,"",IF(Dati!N210&gt;=5,"",Dati!N210))</f>
        <v>#REF!</v>
      </c>
      <c r="I166" s="56" t="e">
        <f>IF(C166&lt;4,"",IF(C166&gt;=5,"",IF(Dati!J210="","",(Dati!J210)/C166*100)))</f>
        <v>#REF!</v>
      </c>
      <c r="J166" s="56" t="e">
        <f>IF(C166&lt;4,"",IF(C166&gt;=5,"",IF(Dati!K210="","",(Dati!K210)/C166*100)))</f>
        <v>#REF!</v>
      </c>
      <c r="K166" s="56" t="e">
        <f>IF(C166&lt;4,"",IF(C166&gt;=5,"",IF(Dati!L210="","",(Dati!L210)/C166*100)))</f>
        <v>#REF!</v>
      </c>
      <c r="L166" s="56" t="e">
        <f>IF(C166&lt;4,"",IF(C166&gt;=5,"",IF(Dati!M210="","",(Dati!M210)/C166*100)))</f>
        <v>#REF!</v>
      </c>
      <c r="M166" s="56" t="e">
        <f>IF(C166&lt;4,"",IF(C166&gt;=5,"",IF(Dati!N210="","",(Dati!N210)/C166*100)))</f>
        <v>#REF!</v>
      </c>
    </row>
    <row r="167" spans="1:18" x14ac:dyDescent="0.25">
      <c r="A167" s="48">
        <f>Dati!A211</f>
        <v>6</v>
      </c>
      <c r="B167" s="48" t="e">
        <f>Dati!B211</f>
        <v>#REF!</v>
      </c>
      <c r="C167" s="54" t="e">
        <f>IF(Dati!C211="","",LOG(Dati!C211))</f>
        <v>#REF!</v>
      </c>
      <c r="D167" s="55" t="e">
        <f>IF(Dati!J211&lt;4,"",IF(Dati!J211&gt;=5,"",Dati!J211))</f>
        <v>#REF!</v>
      </c>
      <c r="E167" s="55" t="e">
        <f>IF(Dati!K211&lt;4,"",IF(Dati!K211&gt;=5,"",Dati!K211))</f>
        <v>#REF!</v>
      </c>
      <c r="F167" s="55" t="e">
        <f>IF(Dati!L211&lt;4,"",IF(Dati!L211&gt;=5,"",Dati!L211))</f>
        <v>#REF!</v>
      </c>
      <c r="G167" s="55" t="e">
        <f>IF(Dati!M211&lt;4,"",IF(Dati!M211&gt;=5,"",Dati!M211))</f>
        <v>#REF!</v>
      </c>
      <c r="H167" s="55" t="e">
        <f>IF(Dati!N211&lt;4,"",IF(Dati!N211&gt;=5,"",Dati!N211))</f>
        <v>#REF!</v>
      </c>
      <c r="I167" s="56" t="e">
        <f>IF(C167&lt;4,"",IF(C167&gt;=5,"",IF(Dati!J211="","",(Dati!J211)/C167*100)))</f>
        <v>#REF!</v>
      </c>
      <c r="J167" s="56" t="e">
        <f>IF(C167&lt;4,"",IF(C167&gt;=5,"",IF(Dati!K211="","",(Dati!K211)/C167*100)))</f>
        <v>#REF!</v>
      </c>
      <c r="K167" s="56" t="e">
        <f>IF(C167&lt;4,"",IF(C167&gt;=5,"",IF(Dati!L211="","",(Dati!L211)/C167*100)))</f>
        <v>#REF!</v>
      </c>
      <c r="L167" s="56" t="e">
        <f>IF(C167&lt;4,"",IF(C167&gt;=5,"",IF(Dati!M211="","",(Dati!M211)/C167*100)))</f>
        <v>#REF!</v>
      </c>
      <c r="M167" s="56" t="e">
        <f>IF(C167&lt;4,"",IF(C167&gt;=5,"",IF(Dati!N211="","",(Dati!N211)/C167*100)))</f>
        <v>#REF!</v>
      </c>
    </row>
    <row r="168" spans="1:18" x14ac:dyDescent="0.25">
      <c r="A168" s="48">
        <f>Dati!A212</f>
        <v>7</v>
      </c>
      <c r="B168" s="48" t="e">
        <f>Dati!B212</f>
        <v>#REF!</v>
      </c>
      <c r="C168" s="54" t="e">
        <f>IF(Dati!C212="","",LOG(Dati!C212))</f>
        <v>#REF!</v>
      </c>
      <c r="D168" s="55" t="e">
        <f>IF(Dati!J212&lt;4,"",IF(Dati!J212&gt;=5,"",Dati!J212))</f>
        <v>#REF!</v>
      </c>
      <c r="E168" s="55" t="e">
        <f>IF(Dati!K212&lt;4,"",IF(Dati!K212&gt;=5,"",Dati!K212))</f>
        <v>#REF!</v>
      </c>
      <c r="F168" s="55" t="e">
        <f>IF(Dati!L212&lt;4,"",IF(Dati!L212&gt;=5,"",Dati!L212))</f>
        <v>#REF!</v>
      </c>
      <c r="G168" s="55" t="e">
        <f>IF(Dati!M212&lt;4,"",IF(Dati!M212&gt;=5,"",Dati!M212))</f>
        <v>#REF!</v>
      </c>
      <c r="H168" s="55" t="e">
        <f>IF(Dati!N212&lt;4,"",IF(Dati!N212&gt;=5,"",Dati!N212))</f>
        <v>#REF!</v>
      </c>
      <c r="I168" s="56" t="e">
        <f>IF(C168&lt;4,"",IF(C168&gt;=5,"",IF(Dati!J212="","",(Dati!J212)/C168*100)))</f>
        <v>#REF!</v>
      </c>
      <c r="J168" s="56" t="e">
        <f>IF(C168&lt;4,"",IF(C168&gt;=5,"",IF(Dati!K212="","",(Dati!K212)/C168*100)))</f>
        <v>#REF!</v>
      </c>
      <c r="K168" s="56" t="e">
        <f>IF(C168&lt;4,"",IF(C168&gt;=5,"",IF(Dati!L212="","",(Dati!L212)/C168*100)))</f>
        <v>#REF!</v>
      </c>
      <c r="L168" s="56" t="e">
        <f>IF(C168&lt;4,"",IF(C168&gt;=5,"",IF(Dati!M212="","",(Dati!M212)/C168*100)))</f>
        <v>#REF!</v>
      </c>
      <c r="M168" s="56" t="e">
        <f>IF(C168&lt;4,"",IF(C168&gt;=5,"",IF(Dati!N212="","",(Dati!N212)/C168*100)))</f>
        <v>#REF!</v>
      </c>
    </row>
    <row r="169" spans="1:18" x14ac:dyDescent="0.25">
      <c r="A169" s="48">
        <f>Dati!A213</f>
        <v>8</v>
      </c>
      <c r="B169" s="48" t="e">
        <f>Dati!B213</f>
        <v>#REF!</v>
      </c>
      <c r="C169" s="54" t="e">
        <f>IF(Dati!C213="","",LOG(Dati!C213))</f>
        <v>#REF!</v>
      </c>
      <c r="D169" s="55" t="e">
        <f>IF(Dati!J213&lt;4,"",IF(Dati!J213&gt;=5,"",Dati!J213))</f>
        <v>#REF!</v>
      </c>
      <c r="E169" s="55" t="e">
        <f>IF(Dati!K213&lt;4,"",IF(Dati!K213&gt;=5,"",Dati!K213))</f>
        <v>#REF!</v>
      </c>
      <c r="F169" s="55" t="e">
        <f>IF(Dati!L213&lt;4,"",IF(Dati!L213&gt;=5,"",Dati!L213))</f>
        <v>#REF!</v>
      </c>
      <c r="G169" s="55" t="e">
        <f>IF(Dati!M213&lt;4,"",IF(Dati!M213&gt;=5,"",Dati!M213))</f>
        <v>#REF!</v>
      </c>
      <c r="H169" s="55" t="e">
        <f>IF(Dati!N213&lt;4,"",IF(Dati!N213&gt;=5,"",Dati!N213))</f>
        <v>#REF!</v>
      </c>
      <c r="I169" s="56" t="e">
        <f>IF(C169&lt;4,"",IF(C169&gt;=5,"",IF(Dati!J213="","",(Dati!J213)/C169*100)))</f>
        <v>#REF!</v>
      </c>
      <c r="J169" s="56" t="e">
        <f>IF(C169&lt;4,"",IF(C169&gt;=5,"",IF(Dati!K213="","",(Dati!K213)/C169*100)))</f>
        <v>#REF!</v>
      </c>
      <c r="K169" s="56" t="e">
        <f>IF(C169&lt;4,"",IF(C169&gt;=5,"",IF(Dati!L213="","",(Dati!L213)/C169*100)))</f>
        <v>#REF!</v>
      </c>
      <c r="L169" s="56" t="e">
        <f>IF(C169&lt;4,"",IF(C169&gt;=5,"",IF(Dati!M213="","",(Dati!M213)/C169*100)))</f>
        <v>#REF!</v>
      </c>
      <c r="M169" s="56" t="e">
        <f>IF(C169&lt;4,"",IF(C169&gt;=5,"",IF(Dati!N213="","",(Dati!N213)/C169*100)))</f>
        <v>#REF!</v>
      </c>
    </row>
    <row r="170" spans="1:18" x14ac:dyDescent="0.25">
      <c r="A170" s="48">
        <f>Dati!A214</f>
        <v>9</v>
      </c>
      <c r="B170" s="48" t="e">
        <f>Dati!B214</f>
        <v>#REF!</v>
      </c>
      <c r="C170" s="54" t="e">
        <f>IF(Dati!C214="","",LOG(Dati!C214))</f>
        <v>#REF!</v>
      </c>
      <c r="D170" s="55" t="e">
        <f>IF(Dati!J214&lt;4,"",IF(Dati!J214&gt;=5,"",Dati!J214))</f>
        <v>#REF!</v>
      </c>
      <c r="E170" s="55" t="e">
        <f>IF(Dati!K214&lt;4,"",IF(Dati!K214&gt;=5,"",Dati!K214))</f>
        <v>#REF!</v>
      </c>
      <c r="F170" s="55" t="e">
        <f>IF(Dati!L214&lt;4,"",IF(Dati!L214&gt;=5,"",Dati!L214))</f>
        <v>#REF!</v>
      </c>
      <c r="G170" s="55" t="e">
        <f>IF(Dati!M214&lt;4,"",IF(Dati!M214&gt;=5,"",Dati!M214))</f>
        <v>#REF!</v>
      </c>
      <c r="H170" s="55" t="e">
        <f>IF(Dati!N214&lt;4,"",IF(Dati!N214&gt;=5,"",Dati!N214))</f>
        <v>#REF!</v>
      </c>
      <c r="I170" s="56" t="e">
        <f>IF(C170&lt;4,"",IF(C170&gt;=5,"",IF(Dati!J214="","",(Dati!J214)/C170*100)))</f>
        <v>#REF!</v>
      </c>
      <c r="J170" s="56" t="e">
        <f>IF(C170&lt;4,"",IF(C170&gt;=5,"",IF(Dati!K214="","",(Dati!K214)/C170*100)))</f>
        <v>#REF!</v>
      </c>
      <c r="K170" s="56" t="e">
        <f>IF(C170&lt;4,"",IF(C170&gt;=5,"",IF(Dati!L214="","",(Dati!L214)/C170*100)))</f>
        <v>#REF!</v>
      </c>
      <c r="L170" s="56" t="e">
        <f>IF(C170&lt;4,"",IF(C170&gt;=5,"",IF(Dati!M214="","",(Dati!M214)/C170*100)))</f>
        <v>#REF!</v>
      </c>
      <c r="M170" s="56" t="e">
        <f>IF(C170&lt;4,"",IF(C170&gt;=5,"",IF(Dati!N214="","",(Dati!N214)/C170*100)))</f>
        <v>#REF!</v>
      </c>
    </row>
    <row r="171" spans="1:18" x14ac:dyDescent="0.25">
      <c r="A171" s="48">
        <f>Dati!A215</f>
        <v>10</v>
      </c>
      <c r="B171" s="48" t="e">
        <f>Dati!B215</f>
        <v>#REF!</v>
      </c>
      <c r="C171" s="54" t="e">
        <f>IF(Dati!C215="","",LOG(Dati!C215))</f>
        <v>#REF!</v>
      </c>
      <c r="D171" s="55" t="e">
        <f>IF(Dati!J215&lt;4,"",IF(Dati!J215&gt;=5,"",Dati!J215))</f>
        <v>#REF!</v>
      </c>
      <c r="E171" s="55" t="e">
        <f>IF(Dati!K215&lt;4,"",IF(Dati!K215&gt;=5,"",Dati!K215))</f>
        <v>#REF!</v>
      </c>
      <c r="F171" s="55" t="e">
        <f>IF(Dati!L215&lt;4,"",IF(Dati!L215&gt;=5,"",Dati!L215))</f>
        <v>#REF!</v>
      </c>
      <c r="G171" s="55" t="e">
        <f>IF(Dati!M215&lt;4,"",IF(Dati!M215&gt;=5,"",Dati!M215))</f>
        <v>#REF!</v>
      </c>
      <c r="H171" s="55" t="e">
        <f>IF(Dati!N215&lt;4,"",IF(Dati!N215&gt;=5,"",Dati!N215))</f>
        <v>#REF!</v>
      </c>
      <c r="I171" s="56" t="e">
        <f>IF(C171&lt;4,"",IF(C171&gt;=5,"",IF(Dati!J215="","",(Dati!J215)/C171*100)))</f>
        <v>#REF!</v>
      </c>
      <c r="J171" s="56" t="e">
        <f>IF(C171&lt;4,"",IF(C171&gt;=5,"",IF(Dati!K215="","",(Dati!K215)/C171*100)))</f>
        <v>#REF!</v>
      </c>
      <c r="K171" s="56" t="e">
        <f>IF(C171&lt;4,"",IF(C171&gt;=5,"",IF(Dati!L215="","",(Dati!L215)/C171*100)))</f>
        <v>#REF!</v>
      </c>
      <c r="L171" s="56" t="e">
        <f>IF(C171&lt;4,"",IF(C171&gt;=5,"",IF(Dati!M215="","",(Dati!M215)/C171*100)))</f>
        <v>#REF!</v>
      </c>
      <c r="M171" s="56" t="e">
        <f>IF(C171&lt;4,"",IF(C171&gt;=5,"",IF(Dati!N215="","",(Dati!N215)/C171*100)))</f>
        <v>#REF!</v>
      </c>
      <c r="R171" s="76"/>
    </row>
    <row r="172" spans="1:18" x14ac:dyDescent="0.25">
      <c r="A172" s="48">
        <f>Dati!A216</f>
        <v>11</v>
      </c>
      <c r="B172" s="48" t="e">
        <f>Dati!B216</f>
        <v>#REF!</v>
      </c>
      <c r="C172" s="54" t="e">
        <f>IF(Dati!C216="","",LOG(Dati!C216))</f>
        <v>#REF!</v>
      </c>
      <c r="D172" s="55" t="e">
        <f>IF(Dati!J216&lt;4,"",IF(Dati!J216&gt;=5,"",Dati!J216))</f>
        <v>#REF!</v>
      </c>
      <c r="E172" s="55" t="e">
        <f>IF(Dati!K216&lt;4,"",IF(Dati!K216&gt;=5,"",Dati!K216))</f>
        <v>#REF!</v>
      </c>
      <c r="F172" s="55" t="e">
        <f>IF(Dati!L216&lt;4,"",IF(Dati!L216&gt;=5,"",Dati!L216))</f>
        <v>#REF!</v>
      </c>
      <c r="G172" s="55" t="e">
        <f>IF(Dati!M216&lt;4,"",IF(Dati!M216&gt;=5,"",Dati!M216))</f>
        <v>#REF!</v>
      </c>
      <c r="H172" s="55" t="e">
        <f>IF(Dati!N216&lt;4,"",IF(Dati!N216&gt;=5,"",Dati!N216))</f>
        <v>#REF!</v>
      </c>
      <c r="I172" s="56" t="e">
        <f>IF(C172&lt;4,"",IF(C172&gt;=5,"",IF(Dati!J216="","",(Dati!J216)/C172*100)))</f>
        <v>#REF!</v>
      </c>
      <c r="J172" s="56" t="e">
        <f>IF(C172&lt;4,"",IF(C172&gt;=5,"",IF(Dati!K216="","",(Dati!K216)/C172*100)))</f>
        <v>#REF!</v>
      </c>
      <c r="K172" s="56" t="e">
        <f>IF(C172&lt;4,"",IF(C172&gt;=5,"",IF(Dati!L216="","",(Dati!L216)/C172*100)))</f>
        <v>#REF!</v>
      </c>
      <c r="L172" s="56" t="e">
        <f>IF(C172&lt;4,"",IF(C172&gt;=5,"",IF(Dati!M216="","",(Dati!M216)/C172*100)))</f>
        <v>#REF!</v>
      </c>
      <c r="M172" s="56" t="e">
        <f>IF(C172&lt;4,"",IF(C172&gt;=5,"",IF(Dati!N216="","",(Dati!N216)/C172*100)))</f>
        <v>#REF!</v>
      </c>
    </row>
    <row r="173" spans="1:18" x14ac:dyDescent="0.25">
      <c r="A173" s="48">
        <f>Dati!A217</f>
        <v>12</v>
      </c>
      <c r="B173" s="48" t="e">
        <f>Dati!B217</f>
        <v>#REF!</v>
      </c>
      <c r="C173" s="54" t="e">
        <f>IF(Dati!C217="","",LOG(Dati!C217))</f>
        <v>#REF!</v>
      </c>
      <c r="D173" s="55" t="e">
        <f>IF(Dati!J217&lt;4,"",IF(Dati!J217&gt;=5,"",Dati!J217))</f>
        <v>#REF!</v>
      </c>
      <c r="E173" s="55" t="e">
        <f>IF(Dati!K217&lt;4,"",IF(Dati!K217&gt;=5,"",Dati!K217))</f>
        <v>#REF!</v>
      </c>
      <c r="F173" s="55" t="e">
        <f>IF(Dati!L217&lt;4,"",IF(Dati!L217&gt;=5,"",Dati!L217))</f>
        <v>#REF!</v>
      </c>
      <c r="G173" s="55" t="e">
        <f>IF(Dati!M217&lt;4,"",IF(Dati!M217&gt;=5,"",Dati!M217))</f>
        <v>#REF!</v>
      </c>
      <c r="H173" s="55" t="e">
        <f>IF(Dati!N217&lt;4,"",IF(Dati!N217&gt;=5,"",Dati!N217))</f>
        <v>#REF!</v>
      </c>
      <c r="I173" s="56" t="e">
        <f>IF(C173&lt;4,"",IF(C173&gt;=5,"",IF(Dati!J217="","",(Dati!J217)/C173*100)))</f>
        <v>#REF!</v>
      </c>
      <c r="J173" s="56" t="e">
        <f>IF(C173&lt;4,"",IF(C173&gt;=5,"",IF(Dati!K217="","",(Dati!K217)/C173*100)))</f>
        <v>#REF!</v>
      </c>
      <c r="K173" s="56" t="e">
        <f>IF(C173&lt;4,"",IF(C173&gt;=5,"",IF(Dati!L217="","",(Dati!L217)/C173*100)))</f>
        <v>#REF!</v>
      </c>
      <c r="L173" s="56" t="e">
        <f>IF(C173&lt;4,"",IF(C173&gt;=5,"",IF(Dati!M217="","",(Dati!M217)/C173*100)))</f>
        <v>#REF!</v>
      </c>
      <c r="M173" s="56" t="e">
        <f>IF(C173&lt;4,"",IF(C173&gt;=5,"",IF(Dati!N217="","",(Dati!N217)/C173*100)))</f>
        <v>#REF!</v>
      </c>
    </row>
    <row r="174" spans="1:18" x14ac:dyDescent="0.25">
      <c r="A174" s="48">
        <f>Dati!A218</f>
        <v>13</v>
      </c>
      <c r="B174" s="48" t="e">
        <f>Dati!B218</f>
        <v>#REF!</v>
      </c>
      <c r="C174" s="54" t="e">
        <f>IF(Dati!C218="","",LOG(Dati!C218))</f>
        <v>#REF!</v>
      </c>
      <c r="D174" s="55" t="e">
        <f>IF(Dati!J218&lt;4,"",IF(Dati!J218&gt;=5,"",Dati!J218))</f>
        <v>#REF!</v>
      </c>
      <c r="E174" s="55" t="e">
        <f>IF(Dati!K218&lt;4,"",IF(Dati!K218&gt;=5,"",Dati!K218))</f>
        <v>#REF!</v>
      </c>
      <c r="F174" s="55" t="e">
        <f>IF(Dati!L218&lt;4,"",IF(Dati!L218&gt;=5,"",Dati!L218))</f>
        <v>#REF!</v>
      </c>
      <c r="G174" s="55" t="e">
        <f>IF(Dati!M218&lt;4,"",IF(Dati!M218&gt;=5,"",Dati!M218))</f>
        <v>#REF!</v>
      </c>
      <c r="H174" s="55" t="e">
        <f>IF(Dati!N218&lt;4,"",IF(Dati!N218&gt;=5,"",Dati!N218))</f>
        <v>#REF!</v>
      </c>
      <c r="I174" s="56" t="e">
        <f>IF(C174&lt;4,"",IF(C174&gt;=5,"",IF(Dati!J218="","",(Dati!J218)/C174*100)))</f>
        <v>#REF!</v>
      </c>
      <c r="J174" s="56" t="e">
        <f>IF(C174&lt;4,"",IF(C174&gt;=5,"",IF(Dati!K218="","",(Dati!K218)/C174*100)))</f>
        <v>#REF!</v>
      </c>
      <c r="K174" s="56" t="e">
        <f>IF(C174&lt;4,"",IF(C174&gt;=5,"",IF(Dati!L218="","",(Dati!L218)/C174*100)))</f>
        <v>#REF!</v>
      </c>
      <c r="L174" s="56" t="e">
        <f>IF(C174&lt;4,"",IF(C174&gt;=5,"",IF(Dati!M218="","",(Dati!M218)/C174*100)))</f>
        <v>#REF!</v>
      </c>
      <c r="M174" s="56" t="e">
        <f>IF(C174&lt;4,"",IF(C174&gt;=5,"",IF(Dati!N218="","",(Dati!N218)/C174*100)))</f>
        <v>#REF!</v>
      </c>
    </row>
    <row r="175" spans="1:18" x14ac:dyDescent="0.25">
      <c r="A175" s="48">
        <f>Dati!A219</f>
        <v>14</v>
      </c>
      <c r="B175" s="48" t="e">
        <f>Dati!B219</f>
        <v>#REF!</v>
      </c>
      <c r="C175" s="54" t="e">
        <f>IF(Dati!C219="","",LOG(Dati!C219))</f>
        <v>#REF!</v>
      </c>
      <c r="D175" s="55" t="e">
        <f>IF(Dati!J219&lt;4,"",IF(Dati!J219&gt;=5,"",Dati!J219))</f>
        <v>#REF!</v>
      </c>
      <c r="E175" s="55" t="e">
        <f>IF(Dati!K219&lt;4,"",IF(Dati!K219&gt;=5,"",Dati!K219))</f>
        <v>#REF!</v>
      </c>
      <c r="F175" s="55" t="e">
        <f>IF(Dati!L219&lt;4,"",IF(Dati!L219&gt;=5,"",Dati!L219))</f>
        <v>#REF!</v>
      </c>
      <c r="G175" s="55" t="e">
        <f>IF(Dati!M219&lt;4,"",IF(Dati!M219&gt;=5,"",Dati!M219))</f>
        <v>#REF!</v>
      </c>
      <c r="H175" s="55" t="e">
        <f>IF(Dati!N219&lt;4,"",IF(Dati!N219&gt;=5,"",Dati!N219))</f>
        <v>#REF!</v>
      </c>
      <c r="I175" s="56" t="e">
        <f>IF(C175&lt;4,"",IF(C175&gt;=5,"",IF(Dati!J219="","",(Dati!J219)/C175*100)))</f>
        <v>#REF!</v>
      </c>
      <c r="J175" s="56" t="e">
        <f>IF(C175&lt;4,"",IF(C175&gt;=5,"",IF(Dati!K219="","",(Dati!K219)/C175*100)))</f>
        <v>#REF!</v>
      </c>
      <c r="K175" s="56" t="e">
        <f>IF(C175&lt;4,"",IF(C175&gt;=5,"",IF(Dati!L219="","",(Dati!L219)/C175*100)))</f>
        <v>#REF!</v>
      </c>
      <c r="L175" s="56" t="e">
        <f>IF(C175&lt;4,"",IF(C175&gt;=5,"",IF(Dati!M219="","",(Dati!M219)/C175*100)))</f>
        <v>#REF!</v>
      </c>
      <c r="M175" s="56" t="e">
        <f>IF(C175&lt;4,"",IF(C175&gt;=5,"",IF(Dati!N219="","",(Dati!N219)/C175*100)))</f>
        <v>#REF!</v>
      </c>
    </row>
    <row r="176" spans="1:18" x14ac:dyDescent="0.25">
      <c r="A176" s="48">
        <f>Dati!A220</f>
        <v>15</v>
      </c>
      <c r="B176" s="48" t="e">
        <f>Dati!B220</f>
        <v>#REF!</v>
      </c>
      <c r="C176" s="54" t="e">
        <f>IF(Dati!C220="","",LOG(Dati!C220))</f>
        <v>#REF!</v>
      </c>
      <c r="D176" s="55" t="e">
        <f>IF(Dati!J220&lt;4,"",IF(Dati!J220&gt;=5,"",Dati!J220))</f>
        <v>#REF!</v>
      </c>
      <c r="E176" s="55" t="e">
        <f>IF(Dati!K220&lt;4,"",IF(Dati!K220&gt;=5,"",Dati!K220))</f>
        <v>#REF!</v>
      </c>
      <c r="F176" s="55" t="e">
        <f>IF(Dati!L220&lt;4,"",IF(Dati!L220&gt;=5,"",Dati!L220))</f>
        <v>#REF!</v>
      </c>
      <c r="G176" s="55" t="e">
        <f>IF(Dati!M220&lt;4,"",IF(Dati!M220&gt;=5,"",Dati!M220))</f>
        <v>#REF!</v>
      </c>
      <c r="H176" s="55" t="e">
        <f>IF(Dati!N220&lt;4,"",IF(Dati!N220&gt;=5,"",Dati!N220))</f>
        <v>#REF!</v>
      </c>
      <c r="I176" s="56" t="e">
        <f>IF(C176&lt;4,"",IF(C176&gt;=5,"",IF(Dati!J220="","",(Dati!J220)/C176*100)))</f>
        <v>#REF!</v>
      </c>
      <c r="J176" s="56" t="e">
        <f>IF(C176&lt;4,"",IF(C176&gt;=5,"",IF(Dati!K220="","",(Dati!K220)/C176*100)))</f>
        <v>#REF!</v>
      </c>
      <c r="K176" s="56" t="e">
        <f>IF(C176&lt;4,"",IF(C176&gt;=5,"",IF(Dati!L220="","",(Dati!L220)/C176*100)))</f>
        <v>#REF!</v>
      </c>
      <c r="L176" s="56" t="e">
        <f>IF(C176&lt;4,"",IF(C176&gt;=5,"",IF(Dati!M220="","",(Dati!M220)/C176*100)))</f>
        <v>#REF!</v>
      </c>
      <c r="M176" s="56" t="e">
        <f>IF(C176&lt;4,"",IF(C176&gt;=5,"",IF(Dati!N220="","",(Dati!N220)/C176*100)))</f>
        <v>#REF!</v>
      </c>
    </row>
    <row r="177" spans="1:13" x14ac:dyDescent="0.25">
      <c r="A177" s="48">
        <f>Dati!A221</f>
        <v>16</v>
      </c>
      <c r="B177" s="48" t="e">
        <f>Dati!B221</f>
        <v>#REF!</v>
      </c>
      <c r="C177" s="54" t="e">
        <f>IF(Dati!C221="","",LOG(Dati!C221))</f>
        <v>#REF!</v>
      </c>
      <c r="D177" s="55" t="e">
        <f>IF(Dati!J221&lt;4,"",IF(Dati!J221&gt;=5,"",Dati!J221))</f>
        <v>#REF!</v>
      </c>
      <c r="E177" s="55" t="e">
        <f>IF(Dati!K221&lt;4,"",IF(Dati!K221&gt;=5,"",Dati!K221))</f>
        <v>#REF!</v>
      </c>
      <c r="F177" s="55" t="e">
        <f>IF(Dati!L221&lt;4,"",IF(Dati!L221&gt;=5,"",Dati!L221))</f>
        <v>#REF!</v>
      </c>
      <c r="G177" s="55" t="e">
        <f>IF(Dati!M221&lt;4,"",IF(Dati!M221&gt;=5,"",Dati!M221))</f>
        <v>#REF!</v>
      </c>
      <c r="H177" s="55" t="e">
        <f>IF(Dati!N221&lt;4,"",IF(Dati!N221&gt;=5,"",Dati!N221))</f>
        <v>#REF!</v>
      </c>
      <c r="I177" s="56" t="e">
        <f>IF(C177&lt;4,"",IF(C177&gt;=5,"",IF(Dati!J221="","",(Dati!J221)/C177*100)))</f>
        <v>#REF!</v>
      </c>
      <c r="J177" s="56" t="e">
        <f>IF(C177&lt;4,"",IF(C177&gt;=5,"",IF(Dati!K221="","",(Dati!K221)/C177*100)))</f>
        <v>#REF!</v>
      </c>
      <c r="K177" s="56" t="e">
        <f>IF(C177&lt;4,"",IF(C177&gt;=5,"",IF(Dati!L221="","",(Dati!L221)/C177*100)))</f>
        <v>#REF!</v>
      </c>
      <c r="L177" s="56" t="e">
        <f>IF(C177&lt;4,"",IF(C177&gt;=5,"",IF(Dati!M221="","",(Dati!M221)/C177*100)))</f>
        <v>#REF!</v>
      </c>
      <c r="M177" s="56" t="e">
        <f>IF(C177&lt;4,"",IF(C177&gt;=5,"",IF(Dati!N221="","",(Dati!N221)/C177*100)))</f>
        <v>#REF!</v>
      </c>
    </row>
    <row r="178" spans="1:13" x14ac:dyDescent="0.25">
      <c r="A178" s="48">
        <f>Dati!A222</f>
        <v>17</v>
      </c>
      <c r="B178" s="48" t="e">
        <f>Dati!B222</f>
        <v>#REF!</v>
      </c>
      <c r="C178" s="54" t="e">
        <f>IF(Dati!C222="","",LOG(Dati!C222))</f>
        <v>#REF!</v>
      </c>
      <c r="D178" s="55" t="e">
        <f>IF(Dati!J222&lt;4,"",IF(Dati!J222&gt;=5,"",Dati!J222))</f>
        <v>#REF!</v>
      </c>
      <c r="E178" s="55" t="e">
        <f>IF(Dati!K222&lt;4,"",IF(Dati!K222&gt;=5,"",Dati!K222))</f>
        <v>#REF!</v>
      </c>
      <c r="F178" s="55" t="e">
        <f>IF(Dati!L222&lt;4,"",IF(Dati!L222&gt;=5,"",Dati!L222))</f>
        <v>#REF!</v>
      </c>
      <c r="G178" s="55" t="e">
        <f>IF(Dati!M222&lt;4,"",IF(Dati!M222&gt;=5,"",Dati!M222))</f>
        <v>#REF!</v>
      </c>
      <c r="H178" s="55" t="e">
        <f>IF(Dati!N222&lt;4,"",IF(Dati!N222&gt;=5,"",Dati!N222))</f>
        <v>#REF!</v>
      </c>
      <c r="I178" s="56" t="e">
        <f>IF(C178&lt;4,"",IF(C178&gt;=5,"",IF(Dati!J222="","",(Dati!J222)/C178*100)))</f>
        <v>#REF!</v>
      </c>
      <c r="J178" s="56" t="e">
        <f>IF(C178&lt;4,"",IF(C178&gt;=5,"",IF(Dati!K222="","",(Dati!K222)/C178*100)))</f>
        <v>#REF!</v>
      </c>
      <c r="K178" s="56" t="e">
        <f>IF(C178&lt;4,"",IF(C178&gt;=5,"",IF(Dati!L222="","",(Dati!L222)/C178*100)))</f>
        <v>#REF!</v>
      </c>
      <c r="L178" s="56" t="e">
        <f>IF(C178&lt;4,"",IF(C178&gt;=5,"",IF(Dati!M222="","",(Dati!M222)/C178*100)))</f>
        <v>#REF!</v>
      </c>
      <c r="M178" s="56" t="e">
        <f>IF(C178&lt;4,"",IF(C178&gt;=5,"",IF(Dati!N222="","",(Dati!N222)/C178*100)))</f>
        <v>#REF!</v>
      </c>
    </row>
    <row r="179" spans="1:13" ht="13.8" thickBot="1" x14ac:dyDescent="0.3">
      <c r="A179" s="48"/>
      <c r="B179" s="48"/>
      <c r="C179" s="67"/>
      <c r="D179" s="66"/>
      <c r="E179" s="66"/>
      <c r="F179" s="66"/>
      <c r="G179" s="66"/>
      <c r="H179" s="66"/>
      <c r="I179" s="52"/>
      <c r="J179" s="52"/>
      <c r="K179" s="52"/>
      <c r="L179" s="52"/>
      <c r="M179" s="52"/>
    </row>
    <row r="180" spans="1:13" ht="13.8" thickTop="1" x14ac:dyDescent="0.25">
      <c r="A180" s="68"/>
      <c r="B180" s="68"/>
      <c r="C180" s="69" t="s">
        <v>14</v>
      </c>
      <c r="D180" s="69"/>
      <c r="E180" s="70" t="str">
        <f>IF(COUNT(D162:H178)&lt;2,"",AVERAGE(D162:H178))</f>
        <v/>
      </c>
      <c r="F180" s="69"/>
      <c r="G180" s="69"/>
      <c r="H180" s="69"/>
      <c r="I180" s="71"/>
      <c r="J180" s="71" t="s">
        <v>7</v>
      </c>
      <c r="K180" s="71"/>
      <c r="L180" s="71"/>
      <c r="M180" s="71"/>
    </row>
    <row r="181" spans="1:13" x14ac:dyDescent="0.25">
      <c r="C181" s="73" t="s">
        <v>6</v>
      </c>
      <c r="E181" s="55" t="str">
        <f>IF(COUNT(D162:H178)&lt;2,"",STDEV(D162:H178))</f>
        <v/>
      </c>
      <c r="J181" s="73" t="s">
        <v>14</v>
      </c>
      <c r="K181" s="73"/>
      <c r="L181" s="55" t="str">
        <f>IF(COUNT(I162:M178)=0,"",AVERAGE(I162:M178))</f>
        <v/>
      </c>
    </row>
    <row r="182" spans="1:13" x14ac:dyDescent="0.25">
      <c r="C182" s="73" t="s">
        <v>23</v>
      </c>
      <c r="E182" s="55" t="str">
        <f>IF(COUNT(D162:H178)=0,"Immettere dati",IF(COUNT(D162:H178)&lt;2,"Immettere più dati",E181*2^0.5*(TINV(0.05,COUNT(D162:H178)-1))))</f>
        <v>Immettere dati</v>
      </c>
      <c r="F182" s="54" t="str">
        <f>IF(COUNT(D162:H178)=0,"",IF(COUNT(D162:H178)&lt;6,"Attenzione, dati insufficienti!",""))</f>
        <v/>
      </c>
      <c r="J182" s="73" t="s">
        <v>52</v>
      </c>
      <c r="K182" s="73"/>
      <c r="L182" s="55" t="str">
        <f>IF(COUNT(I162:M178)&lt;2,"",STDEV(I162:M178)*2)</f>
        <v/>
      </c>
    </row>
    <row r="183" spans="1:13" x14ac:dyDescent="0.25">
      <c r="C183" s="39" t="s">
        <v>9</v>
      </c>
      <c r="E183" s="55" t="str">
        <f>IF(COUNT(D162:H178)&lt;2,"",E182/(2^0.5))</f>
        <v/>
      </c>
      <c r="F183" s="74" t="str">
        <f>IF(COUNT(D162:H178)=0,"",IF(COUNT(D162:H178)&lt;6,"Attenzione, dati insufficienti!",""))</f>
        <v/>
      </c>
      <c r="L183" s="39" t="str">
        <f>IF(COUNT(I162:M178)&lt;2,"",DEVSQ(I162:M178))</f>
        <v/>
      </c>
    </row>
    <row r="184" spans="1:13" ht="13.8" thickBot="1" x14ac:dyDescent="0.3">
      <c r="C184" s="39" t="s">
        <v>10</v>
      </c>
      <c r="E184" s="55" t="str">
        <f>IF(COUNT(D162:H178)&lt;2,"",E182/2)</f>
        <v/>
      </c>
      <c r="F184" s="74" t="str">
        <f>IF(COUNT(D162:H178)=0,"",IF(COUNT(D162:H178)&lt;6,"Attenzione, dati insufficienti!",""))</f>
        <v/>
      </c>
      <c r="L184" s="39" t="str">
        <f>IF(COUNT(I162:M178)&lt;2,"",VAR(I162:M178))</f>
        <v/>
      </c>
    </row>
    <row r="185" spans="1:13" ht="13.8" thickTop="1" x14ac:dyDescent="0.25">
      <c r="A185" s="71"/>
      <c r="B185" s="71"/>
      <c r="C185" s="71"/>
      <c r="D185" s="71"/>
      <c r="E185" s="70"/>
      <c r="F185" s="71"/>
      <c r="G185" s="71"/>
      <c r="H185" s="71"/>
      <c r="I185" s="71"/>
      <c r="J185" s="71"/>
      <c r="K185" s="71"/>
      <c r="L185" s="71"/>
      <c r="M185" s="71"/>
    </row>
    <row r="186" spans="1:13" x14ac:dyDescent="0.25">
      <c r="A186" s="39" t="s">
        <v>19</v>
      </c>
      <c r="D186" s="45"/>
      <c r="E186" s="44"/>
      <c r="F186" s="44"/>
      <c r="G186" s="52"/>
      <c r="H186" s="52"/>
    </row>
    <row r="187" spans="1:13" ht="36" x14ac:dyDescent="0.25">
      <c r="A187" s="48" t="str">
        <f>Dati!A237</f>
        <v>N.</v>
      </c>
      <c r="B187" s="48" t="str">
        <f>Dati!B237</f>
        <v>Anno</v>
      </c>
      <c r="C187" s="48" t="str">
        <f>Dati!C237</f>
        <v>Valore assegnato</v>
      </c>
      <c r="D187" s="48">
        <f>Dati!J237</f>
        <v>1</v>
      </c>
      <c r="E187" s="48">
        <f>Dati!K237</f>
        <v>2</v>
      </c>
      <c r="F187" s="48">
        <f>Dati!L237</f>
        <v>3</v>
      </c>
      <c r="G187" s="48">
        <f>Dati!M237</f>
        <v>4</v>
      </c>
      <c r="H187" s="48">
        <f>Dati!N237</f>
        <v>5</v>
      </c>
      <c r="I187" s="1016" t="s">
        <v>13</v>
      </c>
      <c r="J187" s="1016"/>
      <c r="K187" s="1016"/>
      <c r="L187" s="1016"/>
      <c r="M187" s="1016"/>
    </row>
    <row r="188" spans="1:13" x14ac:dyDescent="0.25">
      <c r="A188" s="48">
        <f>Dati!A238</f>
        <v>1</v>
      </c>
      <c r="B188" s="48" t="e">
        <f>Dati!B238</f>
        <v>#REF!</v>
      </c>
      <c r="C188" s="54" t="e">
        <f>IF(Dati!C238="","",LOG(Dati!C238))</f>
        <v>#REF!</v>
      </c>
      <c r="D188" s="55" t="e">
        <f>IF(Dati!J238&lt;4,"",IF(Dati!J238&gt;=5,"",Dati!J238))</f>
        <v>#REF!</v>
      </c>
      <c r="E188" s="55" t="e">
        <f>IF(Dati!K238&lt;4,"",IF(Dati!K238&gt;=5,"",Dati!K238))</f>
        <v>#REF!</v>
      </c>
      <c r="F188" s="55" t="e">
        <f>IF(Dati!L238&lt;4,"",IF(Dati!L238&gt;=5,"",Dati!L238))</f>
        <v>#REF!</v>
      </c>
      <c r="G188" s="55" t="e">
        <f>IF(Dati!M238&lt;4,"",IF(Dati!M238&gt;=5,"",Dati!M238))</f>
        <v>#REF!</v>
      </c>
      <c r="H188" s="55" t="e">
        <f>IF(Dati!N238&lt;4,"",IF(Dati!N238&gt;=5,"",Dati!N238))</f>
        <v>#REF!</v>
      </c>
      <c r="I188" s="56" t="e">
        <f>IF(C188&lt;4,"",IF(C188&gt;=5,"",IF(Dati!J238="","",(Dati!J238)/C188*100)))</f>
        <v>#REF!</v>
      </c>
      <c r="J188" s="56" t="e">
        <f>IF(C188&lt;4,"",IF(C188&gt;=5,"",IF(Dati!K238="","",(Dati!K238)/C188*100)))</f>
        <v>#REF!</v>
      </c>
      <c r="K188" s="56" t="e">
        <f>IF(C188&lt;4,"",IF(C188&gt;=5,"",IF(Dati!L238="","",(Dati!L238)/C188*100)))</f>
        <v>#REF!</v>
      </c>
      <c r="L188" s="56" t="e">
        <f>IF(C188&lt;4,"",IF(C188&gt;=5,"",IF(Dati!M238="","",(Dati!M238)/C188*100)))</f>
        <v>#REF!</v>
      </c>
      <c r="M188" s="56" t="e">
        <f>IF(C188&lt;4,"",IF(C188&gt;=5,"",IF(Dati!N238="","",(Dati!N238)/C188*100)))</f>
        <v>#REF!</v>
      </c>
    </row>
    <row r="189" spans="1:13" x14ac:dyDescent="0.25">
      <c r="A189" s="48">
        <f>Dati!A239</f>
        <v>2</v>
      </c>
      <c r="B189" s="48" t="e">
        <f>Dati!B239</f>
        <v>#REF!</v>
      </c>
      <c r="C189" s="54" t="e">
        <f>IF(Dati!C239="","",LOG(Dati!C239))</f>
        <v>#REF!</v>
      </c>
      <c r="D189" s="55" t="e">
        <f>IF(Dati!J239&lt;4,"",IF(Dati!J239&gt;=5,"",Dati!J239))</f>
        <v>#REF!</v>
      </c>
      <c r="E189" s="55" t="e">
        <f>IF(Dati!K239&lt;4,"",IF(Dati!K239&gt;=5,"",Dati!K239))</f>
        <v>#REF!</v>
      </c>
      <c r="F189" s="55" t="e">
        <f>IF(Dati!L239&lt;4,"",IF(Dati!L239&gt;=5,"",Dati!L239))</f>
        <v>#REF!</v>
      </c>
      <c r="G189" s="55" t="e">
        <f>IF(Dati!M239&lt;4,"",IF(Dati!M239&gt;=5,"",Dati!M239))</f>
        <v>#REF!</v>
      </c>
      <c r="H189" s="55" t="e">
        <f>IF(Dati!N239&lt;4,"",IF(Dati!N239&gt;=5,"",Dati!N239))</f>
        <v>#REF!</v>
      </c>
      <c r="I189" s="56" t="e">
        <f>IF(C189&lt;4,"",IF(C189&gt;=5,"",IF(Dati!J239="","",(Dati!J239)/C189*100)))</f>
        <v>#REF!</v>
      </c>
      <c r="J189" s="56" t="e">
        <f>IF(C189&lt;4,"",IF(C189&gt;=5,"",IF(Dati!K239="","",(Dati!K239)/C189*100)))</f>
        <v>#REF!</v>
      </c>
      <c r="K189" s="56" t="e">
        <f>IF(C189&lt;4,"",IF(C189&gt;=5,"",IF(Dati!L239="","",(Dati!L239)/C189*100)))</f>
        <v>#REF!</v>
      </c>
      <c r="L189" s="56" t="e">
        <f>IF(C189&lt;4,"",IF(C189&gt;=5,"",IF(Dati!M239="","",(Dati!M239)/C189*100)))</f>
        <v>#REF!</v>
      </c>
      <c r="M189" s="56" t="e">
        <f>IF(C189&lt;4,"",IF(C189&gt;=5,"",IF(Dati!N239="","",(Dati!N239)/C189*100)))</f>
        <v>#REF!</v>
      </c>
    </row>
    <row r="190" spans="1:13" x14ac:dyDescent="0.25">
      <c r="A190" s="48">
        <f>Dati!A240</f>
        <v>3</v>
      </c>
      <c r="B190" s="48" t="e">
        <f>Dati!B240</f>
        <v>#REF!</v>
      </c>
      <c r="C190" s="54" t="e">
        <f>IF(Dati!C240="","",LOG(Dati!C240))</f>
        <v>#REF!</v>
      </c>
      <c r="D190" s="55" t="e">
        <f>IF(Dati!J240&lt;4,"",IF(Dati!J240&gt;=5,"",Dati!J240))</f>
        <v>#REF!</v>
      </c>
      <c r="E190" s="55" t="e">
        <f>IF(Dati!K240&lt;4,"",IF(Dati!K240&gt;=5,"",Dati!K240))</f>
        <v>#REF!</v>
      </c>
      <c r="F190" s="55" t="e">
        <f>IF(Dati!L240&lt;4,"",IF(Dati!L240&gt;=5,"",Dati!L240))</f>
        <v>#REF!</v>
      </c>
      <c r="G190" s="55" t="e">
        <f>IF(Dati!M240&lt;4,"",IF(Dati!M240&gt;=5,"",Dati!M240))</f>
        <v>#REF!</v>
      </c>
      <c r="H190" s="55" t="e">
        <f>IF(Dati!N240&lt;4,"",IF(Dati!N240&gt;=5,"",Dati!N240))</f>
        <v>#REF!</v>
      </c>
      <c r="I190" s="56" t="e">
        <f>IF(C190&lt;4,"",IF(C190&gt;=5,"",IF(Dati!J240="","",(Dati!J240)/C190*100)))</f>
        <v>#REF!</v>
      </c>
      <c r="J190" s="56" t="e">
        <f>IF(C190&lt;4,"",IF(C190&gt;=5,"",IF(Dati!K240="","",(Dati!K240)/C190*100)))</f>
        <v>#REF!</v>
      </c>
      <c r="K190" s="56" t="e">
        <f>IF(C190&lt;4,"",IF(C190&gt;=5,"",IF(Dati!L240="","",(Dati!L240)/C190*100)))</f>
        <v>#REF!</v>
      </c>
      <c r="L190" s="56" t="e">
        <f>IF(C190&lt;4,"",IF(C190&gt;=5,"",IF(Dati!M240="","",(Dati!M240)/C190*100)))</f>
        <v>#REF!</v>
      </c>
      <c r="M190" s="56" t="e">
        <f>IF(C190&lt;4,"",IF(C190&gt;=5,"",IF(Dati!N240="","",(Dati!N240)/C190*100)))</f>
        <v>#REF!</v>
      </c>
    </row>
    <row r="191" spans="1:13" x14ac:dyDescent="0.25">
      <c r="A191" s="48">
        <f>Dati!A241</f>
        <v>4</v>
      </c>
      <c r="B191" s="48" t="e">
        <f>Dati!B241</f>
        <v>#REF!</v>
      </c>
      <c r="C191" s="54" t="e">
        <f>IF(Dati!C241="","",LOG(Dati!C241))</f>
        <v>#REF!</v>
      </c>
      <c r="D191" s="55" t="e">
        <f>IF(Dati!J241&lt;4,"",IF(Dati!J241&gt;=5,"",Dati!J241))</f>
        <v>#REF!</v>
      </c>
      <c r="E191" s="55" t="e">
        <f>IF(Dati!K241&lt;4,"",IF(Dati!K241&gt;=5,"",Dati!K241))</f>
        <v>#REF!</v>
      </c>
      <c r="F191" s="55" t="e">
        <f>IF(Dati!L241&lt;4,"",IF(Dati!L241&gt;=5,"",Dati!L241))</f>
        <v>#REF!</v>
      </c>
      <c r="G191" s="55" t="e">
        <f>IF(Dati!M241&lt;4,"",IF(Dati!M241&gt;=5,"",Dati!M241))</f>
        <v>#REF!</v>
      </c>
      <c r="H191" s="55" t="e">
        <f>IF(Dati!N241&lt;4,"",IF(Dati!N241&gt;=5,"",Dati!N241))</f>
        <v>#REF!</v>
      </c>
      <c r="I191" s="56" t="e">
        <f>IF(C191&lt;4,"",IF(C191&gt;=5,"",IF(Dati!J241="","",(Dati!J241)/C191*100)))</f>
        <v>#REF!</v>
      </c>
      <c r="J191" s="56" t="e">
        <f>IF(C191&lt;4,"",IF(C191&gt;=5,"",IF(Dati!K241="","",(Dati!K241)/C191*100)))</f>
        <v>#REF!</v>
      </c>
      <c r="K191" s="56" t="e">
        <f>IF(C191&lt;4,"",IF(C191&gt;=5,"",IF(Dati!L241="","",(Dati!L241)/C191*100)))</f>
        <v>#REF!</v>
      </c>
      <c r="L191" s="56" t="e">
        <f>IF(C191&lt;4,"",IF(C191&gt;=5,"",IF(Dati!M241="","",(Dati!M241)/C191*100)))</f>
        <v>#REF!</v>
      </c>
      <c r="M191" s="56" t="e">
        <f>IF(C191&lt;4,"",IF(C191&gt;=5,"",IF(Dati!N241="","",(Dati!N241)/C191*100)))</f>
        <v>#REF!</v>
      </c>
    </row>
    <row r="192" spans="1:13" x14ac:dyDescent="0.25">
      <c r="A192" s="48">
        <f>Dati!A242</f>
        <v>5</v>
      </c>
      <c r="B192" s="48" t="e">
        <f>Dati!B242</f>
        <v>#REF!</v>
      </c>
      <c r="C192" s="54" t="e">
        <f>IF(Dati!C242="","",LOG(Dati!C242))</f>
        <v>#REF!</v>
      </c>
      <c r="D192" s="55" t="e">
        <f>IF(Dati!J242&lt;4,"",IF(Dati!J242&gt;=5,"",Dati!J242))</f>
        <v>#REF!</v>
      </c>
      <c r="E192" s="55" t="e">
        <f>IF(Dati!K242&lt;4,"",IF(Dati!K242&gt;=5,"",Dati!K242))</f>
        <v>#REF!</v>
      </c>
      <c r="F192" s="55" t="e">
        <f>IF(Dati!L242&lt;4,"",IF(Dati!L242&gt;=5,"",Dati!L242))</f>
        <v>#REF!</v>
      </c>
      <c r="G192" s="55" t="e">
        <f>IF(Dati!M242&lt;4,"",IF(Dati!M242&gt;=5,"",Dati!M242))</f>
        <v>#REF!</v>
      </c>
      <c r="H192" s="55" t="e">
        <f>IF(Dati!N242&lt;4,"",IF(Dati!N242&gt;=5,"",Dati!N242))</f>
        <v>#REF!</v>
      </c>
      <c r="I192" s="56" t="e">
        <f>IF(C192&lt;4,"",IF(C192&gt;=5,"",IF(Dati!J242="","",(Dati!J242)/C192*100)))</f>
        <v>#REF!</v>
      </c>
      <c r="J192" s="56" t="e">
        <f>IF(C192&lt;4,"",IF(C192&gt;=5,"",IF(Dati!K242="","",(Dati!K242)/C192*100)))</f>
        <v>#REF!</v>
      </c>
      <c r="K192" s="56" t="e">
        <f>IF(C192&lt;4,"",IF(C192&gt;=5,"",IF(Dati!L242="","",(Dati!L242)/C192*100)))</f>
        <v>#REF!</v>
      </c>
      <c r="L192" s="56" t="e">
        <f>IF(C192&lt;4,"",IF(C192&gt;=5,"",IF(Dati!M242="","",(Dati!M242)/C192*100)))</f>
        <v>#REF!</v>
      </c>
      <c r="M192" s="56" t="e">
        <f>IF(C192&lt;4,"",IF(C192&gt;=5,"",IF(Dati!N242="","",(Dati!N242)/C192*100)))</f>
        <v>#REF!</v>
      </c>
    </row>
    <row r="193" spans="1:13" x14ac:dyDescent="0.25">
      <c r="A193" s="48">
        <f>Dati!A243</f>
        <v>6</v>
      </c>
      <c r="B193" s="48" t="e">
        <f>Dati!B243</f>
        <v>#REF!</v>
      </c>
      <c r="C193" s="54" t="e">
        <f>IF(Dati!C243="","",LOG(Dati!C243))</f>
        <v>#REF!</v>
      </c>
      <c r="D193" s="55" t="e">
        <f>IF(Dati!J243&lt;4,"",IF(Dati!J243&gt;=5,"",Dati!J243))</f>
        <v>#REF!</v>
      </c>
      <c r="E193" s="55" t="e">
        <f>IF(Dati!K243&lt;4,"",IF(Dati!K243&gt;=5,"",Dati!K243))</f>
        <v>#REF!</v>
      </c>
      <c r="F193" s="55" t="e">
        <f>IF(Dati!L243&lt;4,"",IF(Dati!L243&gt;=5,"",Dati!L243))</f>
        <v>#REF!</v>
      </c>
      <c r="G193" s="55" t="e">
        <f>IF(Dati!M243&lt;4,"",IF(Dati!M243&gt;=5,"",Dati!M243))</f>
        <v>#REF!</v>
      </c>
      <c r="H193" s="55" t="e">
        <f>IF(Dati!N243&lt;4,"",IF(Dati!N243&gt;=5,"",Dati!N243))</f>
        <v>#REF!</v>
      </c>
      <c r="I193" s="56" t="e">
        <f>IF(C193&lt;4,"",IF(C193&gt;=5,"",IF(Dati!J243="","",(Dati!J243)/C193*100)))</f>
        <v>#REF!</v>
      </c>
      <c r="J193" s="56" t="e">
        <f>IF(C193&lt;4,"",IF(C193&gt;=5,"",IF(Dati!K243="","",(Dati!K243)/C193*100)))</f>
        <v>#REF!</v>
      </c>
      <c r="K193" s="56" t="e">
        <f>IF(C193&lt;4,"",IF(C193&gt;=5,"",IF(Dati!L243="","",(Dati!L243)/C193*100)))</f>
        <v>#REF!</v>
      </c>
      <c r="L193" s="56" t="e">
        <f>IF(C193&lt;4,"",IF(C193&gt;=5,"",IF(Dati!M243="","",(Dati!M243)/C193*100)))</f>
        <v>#REF!</v>
      </c>
      <c r="M193" s="56" t="e">
        <f>IF(C193&lt;4,"",IF(C193&gt;=5,"",IF(Dati!N243="","",(Dati!N243)/C193*100)))</f>
        <v>#REF!</v>
      </c>
    </row>
    <row r="194" spans="1:13" x14ac:dyDescent="0.25">
      <c r="A194" s="48">
        <f>Dati!A244</f>
        <v>7</v>
      </c>
      <c r="B194" s="48" t="e">
        <f>Dati!B244</f>
        <v>#REF!</v>
      </c>
      <c r="C194" s="54" t="e">
        <f>IF(Dati!C244="","",LOG(Dati!C244))</f>
        <v>#REF!</v>
      </c>
      <c r="D194" s="55" t="e">
        <f>IF(Dati!J244&lt;4,"",IF(Dati!J244&gt;=5,"",Dati!J244))</f>
        <v>#REF!</v>
      </c>
      <c r="E194" s="55" t="e">
        <f>IF(Dati!K244&lt;4,"",IF(Dati!K244&gt;=5,"",Dati!K244))</f>
        <v>#REF!</v>
      </c>
      <c r="F194" s="55" t="e">
        <f>IF(Dati!L244&lt;4,"",IF(Dati!L244&gt;=5,"",Dati!L244))</f>
        <v>#REF!</v>
      </c>
      <c r="G194" s="55" t="e">
        <f>IF(Dati!M244&lt;4,"",IF(Dati!M244&gt;=5,"",Dati!M244))</f>
        <v>#REF!</v>
      </c>
      <c r="H194" s="55" t="e">
        <f>IF(Dati!N244&lt;4,"",IF(Dati!N244&gt;=5,"",Dati!N244))</f>
        <v>#REF!</v>
      </c>
      <c r="I194" s="56" t="e">
        <f>IF(C194&lt;4,"",IF(C194&gt;=5,"",IF(Dati!J244="","",(Dati!J244)/C194*100)))</f>
        <v>#REF!</v>
      </c>
      <c r="J194" s="56" t="e">
        <f>IF(C194&lt;4,"",IF(C194&gt;=5,"",IF(Dati!K244="","",(Dati!K244)/C194*100)))</f>
        <v>#REF!</v>
      </c>
      <c r="K194" s="56" t="e">
        <f>IF(C194&lt;4,"",IF(C194&gt;=5,"",IF(Dati!L244="","",(Dati!L244)/C194*100)))</f>
        <v>#REF!</v>
      </c>
      <c r="L194" s="56" t="e">
        <f>IF(C194&lt;4,"",IF(C194&gt;=5,"",IF(Dati!M244="","",(Dati!M244)/C194*100)))</f>
        <v>#REF!</v>
      </c>
      <c r="M194" s="56" t="e">
        <f>IF(C194&lt;4,"",IF(C194&gt;=5,"",IF(Dati!N244="","",(Dati!N244)/C194*100)))</f>
        <v>#REF!</v>
      </c>
    </row>
    <row r="195" spans="1:13" x14ac:dyDescent="0.25">
      <c r="A195" s="48">
        <f>Dati!A245</f>
        <v>8</v>
      </c>
      <c r="B195" s="48" t="e">
        <f>Dati!B245</f>
        <v>#REF!</v>
      </c>
      <c r="C195" s="54" t="e">
        <f>IF(Dati!C245="","",LOG(Dati!C245))</f>
        <v>#REF!</v>
      </c>
      <c r="D195" s="55" t="e">
        <f>IF(Dati!J245&lt;4,"",IF(Dati!J245&gt;=5,"",Dati!J245))</f>
        <v>#REF!</v>
      </c>
      <c r="E195" s="55" t="e">
        <f>IF(Dati!K245&lt;4,"",IF(Dati!K245&gt;=5,"",Dati!K245))</f>
        <v>#REF!</v>
      </c>
      <c r="F195" s="55" t="e">
        <f>IF(Dati!L245&lt;4,"",IF(Dati!L245&gt;=5,"",Dati!L245))</f>
        <v>#REF!</v>
      </c>
      <c r="G195" s="55" t="e">
        <f>IF(Dati!M245&lt;4,"",IF(Dati!M245&gt;=5,"",Dati!M245))</f>
        <v>#REF!</v>
      </c>
      <c r="H195" s="55" t="e">
        <f>IF(Dati!N245&lt;4,"",IF(Dati!N245&gt;=5,"",Dati!N245))</f>
        <v>#REF!</v>
      </c>
      <c r="I195" s="56" t="e">
        <f>IF(C195&lt;4,"",IF(C195&gt;=5,"",IF(Dati!J245="","",(Dati!J245)/C195*100)))</f>
        <v>#REF!</v>
      </c>
      <c r="J195" s="56" t="e">
        <f>IF(C195&lt;4,"",IF(C195&gt;=5,"",IF(Dati!K245="","",(Dati!K245)/C195*100)))</f>
        <v>#REF!</v>
      </c>
      <c r="K195" s="56" t="e">
        <f>IF(C195&lt;4,"",IF(C195&gt;=5,"",IF(Dati!L245="","",(Dati!L245)/C195*100)))</f>
        <v>#REF!</v>
      </c>
      <c r="L195" s="56" t="e">
        <f>IF(C195&lt;4,"",IF(C195&gt;=5,"",IF(Dati!M245="","",(Dati!M245)/C195*100)))</f>
        <v>#REF!</v>
      </c>
      <c r="M195" s="56" t="e">
        <f>IF(C195&lt;4,"",IF(C195&gt;=5,"",IF(Dati!N245="","",(Dati!N245)/C195*100)))</f>
        <v>#REF!</v>
      </c>
    </row>
    <row r="196" spans="1:13" x14ac:dyDescent="0.25">
      <c r="A196" s="48">
        <f>Dati!A246</f>
        <v>9</v>
      </c>
      <c r="B196" s="48" t="e">
        <f>Dati!B246</f>
        <v>#REF!</v>
      </c>
      <c r="C196" s="54" t="e">
        <f>IF(Dati!C246="","",LOG(Dati!C246))</f>
        <v>#REF!</v>
      </c>
      <c r="D196" s="55" t="e">
        <f>IF(Dati!J246&lt;4,"",IF(Dati!J246&gt;=5,"",Dati!J246))</f>
        <v>#REF!</v>
      </c>
      <c r="E196" s="55" t="e">
        <f>IF(Dati!K246&lt;4,"",IF(Dati!K246&gt;=5,"",Dati!K246))</f>
        <v>#REF!</v>
      </c>
      <c r="F196" s="55" t="e">
        <f>IF(Dati!L246&lt;4,"",IF(Dati!L246&gt;=5,"",Dati!L246))</f>
        <v>#REF!</v>
      </c>
      <c r="G196" s="55" t="e">
        <f>IF(Dati!M246&lt;4,"",IF(Dati!M246&gt;=5,"",Dati!M246))</f>
        <v>#REF!</v>
      </c>
      <c r="H196" s="55" t="e">
        <f>IF(Dati!N246&lt;4,"",IF(Dati!N246&gt;=5,"",Dati!N246))</f>
        <v>#REF!</v>
      </c>
      <c r="I196" s="56" t="e">
        <f>IF(C196&lt;4,"",IF(C196&gt;=5,"",IF(Dati!J246="","",(Dati!J246)/C196*100)))</f>
        <v>#REF!</v>
      </c>
      <c r="J196" s="56" t="e">
        <f>IF(C196&lt;4,"",IF(C196&gt;=5,"",IF(Dati!K246="","",(Dati!K246)/C196*100)))</f>
        <v>#REF!</v>
      </c>
      <c r="K196" s="56" t="e">
        <f>IF(C196&lt;4,"",IF(C196&gt;=5,"",IF(Dati!L246="","",(Dati!L246)/C196*100)))</f>
        <v>#REF!</v>
      </c>
      <c r="L196" s="56" t="e">
        <f>IF(C196&lt;4,"",IF(C196&gt;=5,"",IF(Dati!M246="","",(Dati!M246)/C196*100)))</f>
        <v>#REF!</v>
      </c>
      <c r="M196" s="56" t="e">
        <f>IF(C196&lt;4,"",IF(C196&gt;=5,"",IF(Dati!N246="","",(Dati!N246)/C196*100)))</f>
        <v>#REF!</v>
      </c>
    </row>
    <row r="197" spans="1:13" x14ac:dyDescent="0.25">
      <c r="A197" s="48">
        <f>Dati!A247</f>
        <v>10</v>
      </c>
      <c r="B197" s="48" t="e">
        <f>Dati!B247</f>
        <v>#REF!</v>
      </c>
      <c r="C197" s="54" t="e">
        <f>IF(Dati!C247="","",LOG(Dati!C247))</f>
        <v>#REF!</v>
      </c>
      <c r="D197" s="55" t="e">
        <f>IF(Dati!J247&lt;4,"",IF(Dati!J247&gt;=5,"",Dati!J247))</f>
        <v>#REF!</v>
      </c>
      <c r="E197" s="55" t="e">
        <f>IF(Dati!K247&lt;4,"",IF(Dati!K247&gt;=5,"",Dati!K247))</f>
        <v>#REF!</v>
      </c>
      <c r="F197" s="55" t="e">
        <f>IF(Dati!L247&lt;4,"",IF(Dati!L247&gt;=5,"",Dati!L247))</f>
        <v>#REF!</v>
      </c>
      <c r="G197" s="55" t="e">
        <f>IF(Dati!M247&lt;4,"",IF(Dati!M247&gt;=5,"",Dati!M247))</f>
        <v>#REF!</v>
      </c>
      <c r="H197" s="55" t="e">
        <f>IF(Dati!N247&lt;4,"",IF(Dati!N247&gt;=5,"",Dati!N247))</f>
        <v>#REF!</v>
      </c>
      <c r="I197" s="56" t="e">
        <f>IF(C197&lt;4,"",IF(C197&gt;=5,"",IF(Dati!J247="","",(Dati!J247)/C197*100)))</f>
        <v>#REF!</v>
      </c>
      <c r="J197" s="56" t="e">
        <f>IF(C197&lt;4,"",IF(C197&gt;=5,"",IF(Dati!K247="","",(Dati!K247)/C197*100)))</f>
        <v>#REF!</v>
      </c>
      <c r="K197" s="56" t="e">
        <f>IF(C197&lt;4,"",IF(C197&gt;=5,"",IF(Dati!L247="","",(Dati!L247)/C197*100)))</f>
        <v>#REF!</v>
      </c>
      <c r="L197" s="56" t="e">
        <f>IF(C197&lt;4,"",IF(C197&gt;=5,"",IF(Dati!M247="","",(Dati!M247)/C197*100)))</f>
        <v>#REF!</v>
      </c>
      <c r="M197" s="56" t="e">
        <f>IF(C197&lt;4,"",IF(C197&gt;=5,"",IF(Dati!N247="","",(Dati!N247)/C197*100)))</f>
        <v>#REF!</v>
      </c>
    </row>
    <row r="198" spans="1:13" x14ac:dyDescent="0.25">
      <c r="A198" s="48">
        <f>Dati!A248</f>
        <v>11</v>
      </c>
      <c r="B198" s="48" t="e">
        <f>Dati!B248</f>
        <v>#REF!</v>
      </c>
      <c r="C198" s="54" t="e">
        <f>IF(Dati!C248="","",LOG(Dati!C248))</f>
        <v>#REF!</v>
      </c>
      <c r="D198" s="55" t="e">
        <f>IF(Dati!J248&lt;4,"",IF(Dati!J248&gt;=5,"",Dati!J248))</f>
        <v>#REF!</v>
      </c>
      <c r="E198" s="55" t="e">
        <f>IF(Dati!K248&lt;4,"",IF(Dati!K248&gt;=5,"",Dati!K248))</f>
        <v>#REF!</v>
      </c>
      <c r="F198" s="55" t="e">
        <f>IF(Dati!L248&lt;4,"",IF(Dati!L248&gt;=5,"",Dati!L248))</f>
        <v>#REF!</v>
      </c>
      <c r="G198" s="55" t="e">
        <f>IF(Dati!M248&lt;4,"",IF(Dati!M248&gt;=5,"",Dati!M248))</f>
        <v>#REF!</v>
      </c>
      <c r="H198" s="55" t="e">
        <f>IF(Dati!N248&lt;4,"",IF(Dati!N248&gt;=5,"",Dati!N248))</f>
        <v>#REF!</v>
      </c>
      <c r="I198" s="56" t="e">
        <f>IF(C198&lt;4,"",IF(C198&gt;=5,"",IF(Dati!J248="","",(Dati!J248)/C198*100)))</f>
        <v>#REF!</v>
      </c>
      <c r="J198" s="56" t="e">
        <f>IF(C198&lt;4,"",IF(C198&gt;=5,"",IF(Dati!K248="","",(Dati!K248)/C198*100)))</f>
        <v>#REF!</v>
      </c>
      <c r="K198" s="56" t="e">
        <f>IF(C198&lt;4,"",IF(C198&gt;=5,"",IF(Dati!L248="","",(Dati!L248)/C198*100)))</f>
        <v>#REF!</v>
      </c>
      <c r="L198" s="56" t="e">
        <f>IF(C198&lt;4,"",IF(C198&gt;=5,"",IF(Dati!M248="","",(Dati!M248)/C198*100)))</f>
        <v>#REF!</v>
      </c>
      <c r="M198" s="56" t="e">
        <f>IF(C198&lt;4,"",IF(C198&gt;=5,"",IF(Dati!N248="","",(Dati!N248)/C198*100)))</f>
        <v>#REF!</v>
      </c>
    </row>
    <row r="199" spans="1:13" x14ac:dyDescent="0.25">
      <c r="A199" s="48">
        <f>Dati!A249</f>
        <v>12</v>
      </c>
      <c r="B199" s="48" t="e">
        <f>Dati!B249</f>
        <v>#REF!</v>
      </c>
      <c r="C199" s="54" t="e">
        <f>IF(Dati!C249="","",LOG(Dati!C249))</f>
        <v>#REF!</v>
      </c>
      <c r="D199" s="55" t="e">
        <f>IF(Dati!J249&lt;4,"",IF(Dati!J249&gt;=5,"",Dati!J249))</f>
        <v>#REF!</v>
      </c>
      <c r="E199" s="55" t="e">
        <f>IF(Dati!K249&lt;4,"",IF(Dati!K249&gt;=5,"",Dati!K249))</f>
        <v>#REF!</v>
      </c>
      <c r="F199" s="55" t="e">
        <f>IF(Dati!L249&lt;4,"",IF(Dati!L249&gt;=5,"",Dati!L249))</f>
        <v>#REF!</v>
      </c>
      <c r="G199" s="55" t="e">
        <f>IF(Dati!M249&lt;4,"",IF(Dati!M249&gt;=5,"",Dati!M249))</f>
        <v>#REF!</v>
      </c>
      <c r="H199" s="55" t="e">
        <f>IF(Dati!N249&lt;4,"",IF(Dati!N249&gt;=5,"",Dati!N249))</f>
        <v>#REF!</v>
      </c>
      <c r="I199" s="56" t="e">
        <f>IF(C199&lt;4,"",IF(C199&gt;=5,"",IF(Dati!J249="","",(Dati!J249)/C199*100)))</f>
        <v>#REF!</v>
      </c>
      <c r="J199" s="56" t="e">
        <f>IF(C199&lt;4,"",IF(C199&gt;=5,"",IF(Dati!K249="","",(Dati!K249)/C199*100)))</f>
        <v>#REF!</v>
      </c>
      <c r="K199" s="56" t="e">
        <f>IF(C199&lt;4,"",IF(C199&gt;=5,"",IF(Dati!L249="","",(Dati!L249)/C199*100)))</f>
        <v>#REF!</v>
      </c>
      <c r="L199" s="56" t="e">
        <f>IF(C199&lt;4,"",IF(C199&gt;=5,"",IF(Dati!M249="","",(Dati!M249)/C199*100)))</f>
        <v>#REF!</v>
      </c>
      <c r="M199" s="56" t="e">
        <f>IF(C199&lt;4,"",IF(C199&gt;=5,"",IF(Dati!N249="","",(Dati!N249)/C199*100)))</f>
        <v>#REF!</v>
      </c>
    </row>
    <row r="200" spans="1:13" x14ac:dyDescent="0.25">
      <c r="A200" s="48">
        <f>Dati!A250</f>
        <v>13</v>
      </c>
      <c r="B200" s="48" t="e">
        <f>Dati!B250</f>
        <v>#REF!</v>
      </c>
      <c r="C200" s="54" t="e">
        <f>IF(Dati!C250="","",LOG(Dati!C250))</f>
        <v>#REF!</v>
      </c>
      <c r="D200" s="55" t="e">
        <f>IF(Dati!J250&lt;4,"",IF(Dati!J250&gt;=5,"",Dati!J250))</f>
        <v>#REF!</v>
      </c>
      <c r="E200" s="55" t="e">
        <f>IF(Dati!K250&lt;4,"",IF(Dati!K250&gt;=5,"",Dati!K250))</f>
        <v>#REF!</v>
      </c>
      <c r="F200" s="55" t="e">
        <f>IF(Dati!L250&lt;4,"",IF(Dati!L250&gt;=5,"",Dati!L250))</f>
        <v>#REF!</v>
      </c>
      <c r="G200" s="55" t="e">
        <f>IF(Dati!M250&lt;4,"",IF(Dati!M250&gt;=5,"",Dati!M250))</f>
        <v>#REF!</v>
      </c>
      <c r="H200" s="55" t="e">
        <f>IF(Dati!N250&lt;4,"",IF(Dati!N250&gt;=5,"",Dati!N250))</f>
        <v>#REF!</v>
      </c>
      <c r="I200" s="56" t="e">
        <f>IF(C200&lt;4,"",IF(C200&gt;=5,"",IF(Dati!J250="","",(Dati!J250)/C200*100)))</f>
        <v>#REF!</v>
      </c>
      <c r="J200" s="56" t="e">
        <f>IF(C200&lt;4,"",IF(C200&gt;=5,"",IF(Dati!K250="","",(Dati!K250)/C200*100)))</f>
        <v>#REF!</v>
      </c>
      <c r="K200" s="56" t="e">
        <f>IF(C200&lt;4,"",IF(C200&gt;=5,"",IF(Dati!L250="","",(Dati!L250)/C200*100)))</f>
        <v>#REF!</v>
      </c>
      <c r="L200" s="56" t="e">
        <f>IF(C200&lt;4,"",IF(C200&gt;=5,"",IF(Dati!M250="","",(Dati!M250)/C200*100)))</f>
        <v>#REF!</v>
      </c>
      <c r="M200" s="56" t="e">
        <f>IF(C200&lt;4,"",IF(C200&gt;=5,"",IF(Dati!N250="","",(Dati!N250)/C200*100)))</f>
        <v>#REF!</v>
      </c>
    </row>
    <row r="201" spans="1:13" x14ac:dyDescent="0.25">
      <c r="A201" s="48">
        <f>Dati!A251</f>
        <v>14</v>
      </c>
      <c r="B201" s="48" t="e">
        <f>Dati!B251</f>
        <v>#REF!</v>
      </c>
      <c r="C201" s="54" t="e">
        <f>IF(Dati!C251="","",LOG(Dati!C251))</f>
        <v>#REF!</v>
      </c>
      <c r="D201" s="55" t="e">
        <f>IF(Dati!J251&lt;4,"",IF(Dati!J251&gt;=5,"",Dati!J251))</f>
        <v>#REF!</v>
      </c>
      <c r="E201" s="55" t="e">
        <f>IF(Dati!K251&lt;4,"",IF(Dati!K251&gt;=5,"",Dati!K251))</f>
        <v>#REF!</v>
      </c>
      <c r="F201" s="55" t="e">
        <f>IF(Dati!L251&lt;4,"",IF(Dati!L251&gt;=5,"",Dati!L251))</f>
        <v>#REF!</v>
      </c>
      <c r="G201" s="55" t="e">
        <f>IF(Dati!M251&lt;4,"",IF(Dati!M251&gt;=5,"",Dati!M251))</f>
        <v>#REF!</v>
      </c>
      <c r="H201" s="55" t="e">
        <f>IF(Dati!N251&lt;4,"",IF(Dati!N251&gt;=5,"",Dati!N251))</f>
        <v>#REF!</v>
      </c>
      <c r="I201" s="56" t="e">
        <f>IF(C201&lt;4,"",IF(C201&gt;=5,"",IF(Dati!J251="","",(Dati!J251)/C201*100)))</f>
        <v>#REF!</v>
      </c>
      <c r="J201" s="56" t="e">
        <f>IF(C201&lt;4,"",IF(C201&gt;=5,"",IF(Dati!K251="","",(Dati!K251)/C201*100)))</f>
        <v>#REF!</v>
      </c>
      <c r="K201" s="56" t="e">
        <f>IF(C201&lt;4,"",IF(C201&gt;=5,"",IF(Dati!L251="","",(Dati!L251)/C201*100)))</f>
        <v>#REF!</v>
      </c>
      <c r="L201" s="56" t="e">
        <f>IF(C201&lt;4,"",IF(C201&gt;=5,"",IF(Dati!M251="","",(Dati!M251)/C201*100)))</f>
        <v>#REF!</v>
      </c>
      <c r="M201" s="56" t="e">
        <f>IF(C201&lt;4,"",IF(C201&gt;=5,"",IF(Dati!N251="","",(Dati!N251)/C201*100)))</f>
        <v>#REF!</v>
      </c>
    </row>
    <row r="202" spans="1:13" x14ac:dyDescent="0.25">
      <c r="A202" s="48">
        <f>Dati!A252</f>
        <v>15</v>
      </c>
      <c r="B202" s="48" t="e">
        <f>Dati!B252</f>
        <v>#REF!</v>
      </c>
      <c r="C202" s="54" t="e">
        <f>IF(Dati!C252="","",LOG(Dati!C252))</f>
        <v>#REF!</v>
      </c>
      <c r="D202" s="55" t="e">
        <f>IF(Dati!J252&lt;4,"",IF(Dati!J252&gt;=5,"",Dati!J252))</f>
        <v>#REF!</v>
      </c>
      <c r="E202" s="55" t="e">
        <f>IF(Dati!K252&lt;4,"",IF(Dati!K252&gt;=5,"",Dati!K252))</f>
        <v>#REF!</v>
      </c>
      <c r="F202" s="55" t="e">
        <f>IF(Dati!L252&lt;4,"",IF(Dati!L252&gt;=5,"",Dati!L252))</f>
        <v>#REF!</v>
      </c>
      <c r="G202" s="55" t="e">
        <f>IF(Dati!M252&lt;4,"",IF(Dati!M252&gt;=5,"",Dati!M252))</f>
        <v>#REF!</v>
      </c>
      <c r="H202" s="55" t="e">
        <f>IF(Dati!N252&lt;4,"",IF(Dati!N252&gt;=5,"",Dati!N252))</f>
        <v>#REF!</v>
      </c>
      <c r="I202" s="56" t="e">
        <f>IF(C202&lt;4,"",IF(C202&gt;=5,"",IF(Dati!J252="","",(Dati!J252)/C202*100)))</f>
        <v>#REF!</v>
      </c>
      <c r="J202" s="56" t="e">
        <f>IF(C202&lt;4,"",IF(C202&gt;=5,"",IF(Dati!K252="","",(Dati!K252)/C202*100)))</f>
        <v>#REF!</v>
      </c>
      <c r="K202" s="56" t="e">
        <f>IF(C202&lt;4,"",IF(C202&gt;=5,"",IF(Dati!L252="","",(Dati!L252)/C202*100)))</f>
        <v>#REF!</v>
      </c>
      <c r="L202" s="56" t="e">
        <f>IF(C202&lt;4,"",IF(C202&gt;=5,"",IF(Dati!M252="","",(Dati!M252)/C202*100)))</f>
        <v>#REF!</v>
      </c>
      <c r="M202" s="56" t="e">
        <f>IF(C202&lt;4,"",IF(C202&gt;=5,"",IF(Dati!N252="","",(Dati!N252)/C202*100)))</f>
        <v>#REF!</v>
      </c>
    </row>
    <row r="203" spans="1:13" x14ac:dyDescent="0.25">
      <c r="A203" s="48">
        <f>Dati!A253</f>
        <v>16</v>
      </c>
      <c r="B203" s="48" t="e">
        <f>Dati!B253</f>
        <v>#REF!</v>
      </c>
      <c r="C203" s="54" t="e">
        <f>IF(Dati!C253="","",LOG(Dati!C253))</f>
        <v>#REF!</v>
      </c>
      <c r="D203" s="55" t="e">
        <f>IF(Dati!J253&lt;4,"",IF(Dati!J253&gt;=5,"",Dati!J253))</f>
        <v>#REF!</v>
      </c>
      <c r="E203" s="55" t="e">
        <f>IF(Dati!K253&lt;4,"",IF(Dati!K253&gt;=5,"",Dati!K253))</f>
        <v>#REF!</v>
      </c>
      <c r="F203" s="55" t="e">
        <f>IF(Dati!L253&lt;4,"",IF(Dati!L253&gt;=5,"",Dati!L253))</f>
        <v>#REF!</v>
      </c>
      <c r="G203" s="55" t="e">
        <f>IF(Dati!M253&lt;4,"",IF(Dati!M253&gt;=5,"",Dati!M253))</f>
        <v>#REF!</v>
      </c>
      <c r="H203" s="55" t="e">
        <f>IF(Dati!N253&lt;4,"",IF(Dati!N253&gt;=5,"",Dati!N253))</f>
        <v>#REF!</v>
      </c>
      <c r="I203" s="56" t="e">
        <f>IF(C203&lt;4,"",IF(C203&gt;=5,"",IF(Dati!J253="","",(Dati!J253)/C203*100)))</f>
        <v>#REF!</v>
      </c>
      <c r="J203" s="56" t="e">
        <f>IF(C203&lt;4,"",IF(C203&gt;=5,"",IF(Dati!K253="","",(Dati!K253)/C203*100)))</f>
        <v>#REF!</v>
      </c>
      <c r="K203" s="56" t="e">
        <f>IF(C203&lt;4,"",IF(C203&gt;=5,"",IF(Dati!L253="","",(Dati!L253)/C203*100)))</f>
        <v>#REF!</v>
      </c>
      <c r="L203" s="56" t="e">
        <f>IF(C203&lt;4,"",IF(C203&gt;=5,"",IF(Dati!M253="","",(Dati!M253)/C203*100)))</f>
        <v>#REF!</v>
      </c>
      <c r="M203" s="56" t="e">
        <f>IF(C203&lt;4,"",IF(C203&gt;=5,"",IF(Dati!N253="","",(Dati!N253)/C203*100)))</f>
        <v>#REF!</v>
      </c>
    </row>
    <row r="204" spans="1:13" x14ac:dyDescent="0.25">
      <c r="A204" s="48">
        <f>Dati!A254</f>
        <v>17</v>
      </c>
      <c r="B204" s="48" t="e">
        <f>Dati!B254</f>
        <v>#REF!</v>
      </c>
      <c r="C204" s="54" t="e">
        <f>IF(Dati!C254="","",LOG(Dati!C254))</f>
        <v>#REF!</v>
      </c>
      <c r="D204" s="55" t="e">
        <f>IF(Dati!J254&lt;4,"",IF(Dati!J254&gt;=5,"",Dati!J254))</f>
        <v>#REF!</v>
      </c>
      <c r="E204" s="55" t="e">
        <f>IF(Dati!K254&lt;4,"",IF(Dati!K254&gt;=5,"",Dati!K254))</f>
        <v>#REF!</v>
      </c>
      <c r="F204" s="55" t="e">
        <f>IF(Dati!L254&lt;4,"",IF(Dati!L254&gt;=5,"",Dati!L254))</f>
        <v>#REF!</v>
      </c>
      <c r="G204" s="55" t="e">
        <f>IF(Dati!M254&lt;4,"",IF(Dati!M254&gt;=5,"",Dati!M254))</f>
        <v>#REF!</v>
      </c>
      <c r="H204" s="55" t="e">
        <f>IF(Dati!N254&lt;4,"",IF(Dati!N254&gt;=5,"",Dati!N254))</f>
        <v>#REF!</v>
      </c>
      <c r="I204" s="56" t="e">
        <f>IF(C204&lt;4,"",IF(C204&gt;=5,"",IF(Dati!J254="","",(Dati!J254)/C204*100)))</f>
        <v>#REF!</v>
      </c>
      <c r="J204" s="56" t="e">
        <f>IF(C204&lt;4,"",IF(C204&gt;=5,"",IF(Dati!K254="","",(Dati!K254)/C204*100)))</f>
        <v>#REF!</v>
      </c>
      <c r="K204" s="56" t="e">
        <f>IF(C204&lt;4,"",IF(C204&gt;=5,"",IF(Dati!L254="","",(Dati!L254)/C204*100)))</f>
        <v>#REF!</v>
      </c>
      <c r="L204" s="56" t="e">
        <f>IF(C204&lt;4,"",IF(C204&gt;=5,"",IF(Dati!M254="","",(Dati!M254)/C204*100)))</f>
        <v>#REF!</v>
      </c>
      <c r="M204" s="56" t="e">
        <f>IF(C204&lt;4,"",IF(C204&gt;=5,"",IF(Dati!N254="","",(Dati!N254)/C204*100)))</f>
        <v>#REF!</v>
      </c>
    </row>
    <row r="205" spans="1:13" ht="13.8" thickBot="1" x14ac:dyDescent="0.3">
      <c r="A205" s="48"/>
      <c r="B205" s="48"/>
      <c r="C205" s="67"/>
      <c r="D205" s="66"/>
      <c r="E205" s="66"/>
      <c r="F205" s="66"/>
      <c r="G205" s="66"/>
      <c r="H205" s="66"/>
      <c r="I205" s="52"/>
      <c r="J205" s="52"/>
      <c r="K205" s="52"/>
      <c r="L205" s="52"/>
      <c r="M205" s="52"/>
    </row>
    <row r="206" spans="1:13" ht="13.8" thickTop="1" x14ac:dyDescent="0.25">
      <c r="A206" s="68"/>
      <c r="B206" s="68"/>
      <c r="C206" s="69" t="s">
        <v>14</v>
      </c>
      <c r="D206" s="69"/>
      <c r="E206" s="70" t="str">
        <f>IF(COUNT(D188:H204)&lt;2,"",AVERAGE(D188:H204))</f>
        <v/>
      </c>
      <c r="F206" s="69"/>
      <c r="G206" s="69"/>
      <c r="H206" s="69"/>
      <c r="I206" s="71"/>
      <c r="J206" s="71" t="s">
        <v>7</v>
      </c>
      <c r="K206" s="71"/>
      <c r="L206" s="71"/>
      <c r="M206" s="71"/>
    </row>
    <row r="207" spans="1:13" x14ac:dyDescent="0.25">
      <c r="C207" s="73" t="s">
        <v>6</v>
      </c>
      <c r="E207" s="55" t="str">
        <f>IF(COUNT(D188:H204)&lt;2,"",STDEV(D188:H204))</f>
        <v/>
      </c>
      <c r="J207" s="73" t="s">
        <v>14</v>
      </c>
      <c r="K207" s="73"/>
      <c r="L207" s="55" t="str">
        <f>IF(COUNT(I188:M204)=0,"",AVERAGE(I188:M204))</f>
        <v/>
      </c>
    </row>
    <row r="208" spans="1:13" x14ac:dyDescent="0.25">
      <c r="C208" s="73" t="s">
        <v>23</v>
      </c>
      <c r="E208" s="55" t="str">
        <f>IF(COUNT(D188:H204)=0,"Immettere dati",IF(COUNT(D188:H204)&lt;2,"Immettere più dati",E207*2^0.5*(TINV(0.05,COUNT(D188:H204)-1))))</f>
        <v>Immettere dati</v>
      </c>
      <c r="F208" s="54" t="str">
        <f>IF(COUNT(D188:H204)=0,"",IF(COUNT(D188:H204)&lt;6,"Attenzione, dati insufficienti!",""))</f>
        <v/>
      </c>
      <c r="J208" s="73" t="s">
        <v>52</v>
      </c>
      <c r="K208" s="73"/>
      <c r="L208" s="55" t="str">
        <f>IF(COUNT(I188:M204)&lt;2,"",STDEV(I188:M204)*2)</f>
        <v/>
      </c>
    </row>
    <row r="209" spans="1:13" x14ac:dyDescent="0.25">
      <c r="C209" s="39" t="s">
        <v>9</v>
      </c>
      <c r="E209" s="55" t="str">
        <f>IF(COUNT(D188:H204)&lt;2,"",E208/(2^0.5))</f>
        <v/>
      </c>
      <c r="F209" s="74" t="str">
        <f>IF(COUNT(D188:H204)=0,"",IF(COUNT(D188:H204)&lt;6,"Attenzione, dati insufficienti!",""))</f>
        <v/>
      </c>
      <c r="L209" s="39" t="str">
        <f>IF(COUNT(I188:M204)&lt;2,"",DEVSQ(I188:M204))</f>
        <v/>
      </c>
    </row>
    <row r="210" spans="1:13" ht="13.8" thickBot="1" x14ac:dyDescent="0.3">
      <c r="C210" s="39" t="s">
        <v>10</v>
      </c>
      <c r="E210" s="55" t="str">
        <f>IF(COUNT(D188:H204)&lt;2,"",E208/2)</f>
        <v/>
      </c>
      <c r="F210" s="74" t="str">
        <f>IF(COUNT(D188:H204)=0,"",IF(COUNT(D188:H204)&lt;6,"Attenzione, dati insufficienti!",""))</f>
        <v/>
      </c>
      <c r="L210" s="39" t="str">
        <f>IF(COUNT(I188:M204)&lt;2,"",VAR(I188:M204))</f>
        <v/>
      </c>
    </row>
    <row r="211" spans="1:13" ht="13.8" thickTop="1" x14ac:dyDescent="0.2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</row>
  </sheetData>
  <sheetProtection password="EB3E" sheet="1" objects="1" scenarios="1"/>
  <mergeCells count="11">
    <mergeCell ref="A1:I1"/>
    <mergeCell ref="D3:F3"/>
    <mergeCell ref="I5:M5"/>
    <mergeCell ref="I31:M31"/>
    <mergeCell ref="O6:Q6"/>
    <mergeCell ref="I187:M187"/>
    <mergeCell ref="I57:M57"/>
    <mergeCell ref="I83:M83"/>
    <mergeCell ref="I109:M109"/>
    <mergeCell ref="I135:M135"/>
    <mergeCell ref="I161:M161"/>
  </mergeCells>
  <phoneticPr fontId="0" type="noConversion"/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1"/>
  <sheetViews>
    <sheetView topLeftCell="J1212" zoomScale="50" workbookViewId="0">
      <selection activeCell="AH1259" sqref="AH1259"/>
    </sheetView>
  </sheetViews>
  <sheetFormatPr defaultRowHeight="13.2" x14ac:dyDescent="0.25"/>
  <cols>
    <col min="1" max="1" width="7.33203125" style="39" customWidth="1"/>
    <col min="2" max="2" width="6.33203125" style="39" customWidth="1"/>
    <col min="3" max="3" width="8.33203125" style="39" customWidth="1"/>
    <col min="4" max="4" width="5.6640625" style="39" customWidth="1"/>
    <col min="5" max="5" width="6.109375" style="39" customWidth="1"/>
    <col min="6" max="6" width="5" style="39" customWidth="1"/>
    <col min="7" max="7" width="5.109375" style="39" customWidth="1"/>
    <col min="8" max="8" width="5.88671875" style="39" customWidth="1"/>
    <col min="9" max="9" width="7.33203125" style="39" customWidth="1"/>
    <col min="10" max="10" width="5.88671875" style="39" customWidth="1"/>
    <col min="11" max="11" width="5.6640625" style="39" customWidth="1"/>
    <col min="12" max="12" width="6.5546875" style="39" customWidth="1"/>
    <col min="13" max="13" width="5.5546875" style="39" customWidth="1"/>
    <col min="14" max="19" width="8.88671875" style="39"/>
    <col min="20" max="20" width="12.109375" style="39" customWidth="1"/>
    <col min="21" max="16384" width="8.88671875" style="39"/>
  </cols>
  <sheetData>
    <row r="1" spans="1:19" ht="17.399999999999999" x14ac:dyDescent="0.3">
      <c r="A1" s="1017"/>
      <c r="B1" s="1017"/>
      <c r="C1" s="1017"/>
      <c r="D1" s="1017"/>
      <c r="E1" s="1017"/>
      <c r="F1" s="1017"/>
      <c r="G1" s="1017"/>
      <c r="H1" s="1017"/>
      <c r="I1" s="1017"/>
    </row>
    <row r="2" spans="1:19" x14ac:dyDescent="0.25">
      <c r="A2" s="40"/>
      <c r="B2" s="40"/>
      <c r="E2" s="41"/>
      <c r="F2" s="42" t="s">
        <v>0</v>
      </c>
      <c r="G2" s="42"/>
      <c r="H2" s="43"/>
    </row>
    <row r="3" spans="1:19" x14ac:dyDescent="0.25">
      <c r="A3" s="39" t="s">
        <v>1</v>
      </c>
      <c r="B3" s="39" t="s">
        <v>4</v>
      </c>
      <c r="D3" s="1018" t="s">
        <v>3</v>
      </c>
      <c r="E3" s="1012"/>
      <c r="F3" s="1019"/>
    </row>
    <row r="4" spans="1:19" x14ac:dyDescent="0.25">
      <c r="A4" s="77" t="s">
        <v>15</v>
      </c>
      <c r="D4" s="45"/>
      <c r="E4" s="44"/>
      <c r="F4" s="46"/>
      <c r="G4" s="47"/>
      <c r="H4" s="47"/>
    </row>
    <row r="5" spans="1:19" ht="19.95" customHeight="1" thickBot="1" x14ac:dyDescent="0.3">
      <c r="A5" s="48" t="str">
        <f>Dati!A13</f>
        <v>N.</v>
      </c>
      <c r="B5" s="48" t="str">
        <f>Dati!B13</f>
        <v>Anno</v>
      </c>
      <c r="C5" s="49" t="str">
        <f>Dati!C13</f>
        <v>Valore assegnato</v>
      </c>
      <c r="D5" s="50">
        <f>Dati!D13</f>
        <v>1</v>
      </c>
      <c r="E5" s="50">
        <f>Dati!E13</f>
        <v>2</v>
      </c>
      <c r="F5" s="51">
        <f>Dati!F13</f>
        <v>3</v>
      </c>
      <c r="G5" s="51">
        <f>Dati!G13</f>
        <v>4</v>
      </c>
      <c r="H5" s="51">
        <f>Dati!H13</f>
        <v>5</v>
      </c>
      <c r="I5" s="1016" t="s">
        <v>13</v>
      </c>
      <c r="J5" s="1016"/>
      <c r="K5" s="1016"/>
      <c r="L5" s="1016"/>
      <c r="M5" s="1016"/>
      <c r="N5" s="51"/>
      <c r="O5" s="51"/>
      <c r="P5" s="52"/>
      <c r="Q5" s="52"/>
      <c r="R5" s="52"/>
      <c r="S5" s="52"/>
    </row>
    <row r="6" spans="1:19" x14ac:dyDescent="0.25">
      <c r="A6" s="53">
        <f>Dati!A14</f>
        <v>1</v>
      </c>
      <c r="B6" s="53">
        <f>Dati!B14</f>
        <v>2006</v>
      </c>
      <c r="C6" s="54">
        <f>IF(Dati!C14="","",LOG(Dati!C14))</f>
        <v>3.7403626894942437</v>
      </c>
      <c r="D6" s="55" t="str">
        <f>IF(Dati!J14&lt;5,"",IF(Dati!J14&gt;=6,"",Dati!J14))</f>
        <v/>
      </c>
      <c r="E6" s="55" t="str">
        <f>IF(Dati!K14&lt;5,"",IF(Dati!K14&gt;=6,"",Dati!K14))</f>
        <v/>
      </c>
      <c r="F6" s="55" t="str">
        <f>IF(Dati!L14&lt;5,"",IF(Dati!L14&gt;=6,"",Dati!L14))</f>
        <v/>
      </c>
      <c r="G6" s="55" t="str">
        <f>IF(Dati!M14&lt;5,"",IF(Dati!M14&gt;=6,"",Dati!M14))</f>
        <v/>
      </c>
      <c r="H6" s="55" t="str">
        <f>IF(Dati!N14&lt;5,"",IF(Dati!N14&gt;=6,"",Dati!N14))</f>
        <v/>
      </c>
      <c r="I6" s="56" t="str">
        <f>IF(C6&lt;5,"",IF(C6&gt;=6,"",IF(Dati!J14="","",(Dati!J14)/C6*100)))</f>
        <v/>
      </c>
      <c r="J6" s="56" t="str">
        <f>IF(C6&lt;5,"",IF(C6&gt;=6,"",IF(Dati!K14="","",(Dati!K14)/C6*100)))</f>
        <v/>
      </c>
      <c r="K6" s="56" t="str">
        <f>IF(C6&lt;5,"",IF(C6&gt;=6,"",IF(Dati!L14="","",(Dati!L14)/C6*100)))</f>
        <v/>
      </c>
      <c r="L6" s="56" t="str">
        <f>IF(C6&lt;5,"",IF(C6&gt;=6,"",IF(Dati!M14="","",(Dati!M14)/C6*100)))</f>
        <v/>
      </c>
      <c r="M6" s="56" t="str">
        <f>IF(C6&lt;5,"",IF(C6&gt;=6,"",IF(Dati!N14="","",(Dati!N14)/C6*100)))</f>
        <v/>
      </c>
      <c r="N6" s="57"/>
      <c r="O6" s="1020" t="s">
        <v>27</v>
      </c>
      <c r="P6" s="1021"/>
      <c r="Q6" s="1022"/>
      <c r="R6" s="52"/>
      <c r="S6" s="52"/>
    </row>
    <row r="7" spans="1:19" x14ac:dyDescent="0.25">
      <c r="A7" s="53">
        <f>Dati!A15</f>
        <v>2</v>
      </c>
      <c r="B7" s="53">
        <f>Dati!B15</f>
        <v>2007</v>
      </c>
      <c r="C7" s="54">
        <f>IF(Dati!C15="","",LOG(Dati!C15))</f>
        <v>2.7781512503836434</v>
      </c>
      <c r="D7" s="55" t="str">
        <f>IF(Dati!J15&lt;5,"",IF(Dati!J15&gt;=6,"",Dati!J15))</f>
        <v/>
      </c>
      <c r="E7" s="55" t="str">
        <f>IF(Dati!K15&lt;5,"",IF(Dati!K15&gt;=6,"",Dati!K15))</f>
        <v/>
      </c>
      <c r="F7" s="55" t="str">
        <f>IF(Dati!L15&lt;5,"",IF(Dati!L15&gt;=6,"",Dati!L15))</f>
        <v/>
      </c>
      <c r="G7" s="55" t="str">
        <f>IF(Dati!M15&lt;5,"",IF(Dati!M15&gt;=6,"",Dati!M15))</f>
        <v/>
      </c>
      <c r="H7" s="55" t="str">
        <f>IF(Dati!N15&lt;5,"",IF(Dati!N15&gt;=6,"",Dati!N15))</f>
        <v/>
      </c>
      <c r="I7" s="56" t="str">
        <f>IF(C7&lt;5,"",IF(C7&gt;=6,"",IF(Dati!J15="","",(Dati!J15)/C7*100)))</f>
        <v/>
      </c>
      <c r="J7" s="56" t="str">
        <f>IF(C7&lt;5,"",IF(C7&gt;=6,"",IF(Dati!K15="","",(Dati!K15)/C7*100)))</f>
        <v/>
      </c>
      <c r="K7" s="56" t="str">
        <f>IF(C7&lt;5,"",IF(C7&gt;=6,"",IF(Dati!L15="","",(Dati!L15)/C7*100)))</f>
        <v/>
      </c>
      <c r="L7" s="56" t="str">
        <f>IF(C7&lt;5,"",IF(C7&gt;=6,"",IF(Dati!M15="","",(Dati!M15)/C7*100)))</f>
        <v/>
      </c>
      <c r="M7" s="56" t="str">
        <f>IF(C7&lt;5,"",IF(C7&gt;=6,"",IF(Dati!N15="","",(Dati!N15)/C7*100)))</f>
        <v/>
      </c>
      <c r="N7" s="57"/>
      <c r="O7" s="58"/>
      <c r="P7" s="52"/>
      <c r="Q7" s="59"/>
      <c r="R7" s="52"/>
      <c r="S7" s="52"/>
    </row>
    <row r="8" spans="1:19" x14ac:dyDescent="0.25">
      <c r="A8" s="53">
        <f>Dati!A16</f>
        <v>3</v>
      </c>
      <c r="B8" s="53" t="str">
        <f>Dati!B16</f>
        <v/>
      </c>
      <c r="C8" s="54" t="str">
        <f>IF(Dati!C16="","",LOG(Dati!C16))</f>
        <v/>
      </c>
      <c r="D8" s="55" t="str">
        <f>IF(Dati!J16&lt;5,"",IF(Dati!J16&gt;=6,"",Dati!J16))</f>
        <v/>
      </c>
      <c r="E8" s="55" t="str">
        <f>IF(Dati!K16&lt;5,"",IF(Dati!K16&gt;=6,"",Dati!K16))</f>
        <v/>
      </c>
      <c r="F8" s="55" t="str">
        <f>IF(Dati!L16&lt;5,"",IF(Dati!L16&gt;=6,"",Dati!L16))</f>
        <v/>
      </c>
      <c r="G8" s="55" t="str">
        <f>IF(Dati!M16&lt;5,"",IF(Dati!M16&gt;=6,"",Dati!M16))</f>
        <v/>
      </c>
      <c r="H8" s="55" t="str">
        <f>IF(Dati!N16&lt;5,"",IF(Dati!N16&gt;=6,"",Dati!N16))</f>
        <v/>
      </c>
      <c r="I8" s="56" t="str">
        <f>IF(C8&lt;5,"",IF(C8&gt;=6,"",IF(Dati!J16="","",(Dati!J16)/C8*100)))</f>
        <v/>
      </c>
      <c r="J8" s="56" t="str">
        <f>IF(C8&lt;5,"",IF(C8&gt;=6,"",IF(Dati!K16="","",(Dati!K16)/C8*100)))</f>
        <v/>
      </c>
      <c r="K8" s="56" t="str">
        <f>IF(C8&lt;5,"",IF(C8&gt;=6,"",IF(Dati!L16="","",(Dati!L16)/C8*100)))</f>
        <v/>
      </c>
      <c r="L8" s="56" t="str">
        <f>IF(C8&lt;5,"",IF(C8&gt;=6,"",IF(Dati!M16="","",(Dati!M16)/C8*100)))</f>
        <v/>
      </c>
      <c r="M8" s="56" t="str">
        <f>IF(C8&lt;5,"",IF(C8&gt;=6,"",IF(Dati!N16="","",(Dati!N16)/C8*100)))</f>
        <v/>
      </c>
      <c r="N8" s="57"/>
      <c r="O8" s="60" t="s">
        <v>25</v>
      </c>
      <c r="P8" s="52"/>
      <c r="Q8" s="61" t="str">
        <f>IF(COUNT(D6:H22,D32:H48,D58:H74,D84:H100,D110:H126,D136:H152,D162:H178,D188:H204)&lt;2,"",IF(P13&lt;2,"",AVERAGE(D6:H22,D32:H48,D58:H74,D84:H100,D110:H126,D136:H152,D162:H178,D188:H204)))</f>
        <v/>
      </c>
      <c r="R8" s="52"/>
      <c r="S8" s="52"/>
    </row>
    <row r="9" spans="1:19" x14ac:dyDescent="0.25">
      <c r="A9" s="53">
        <f>Dati!A17</f>
        <v>4</v>
      </c>
      <c r="B9" s="53">
        <f>Dati!B17</f>
        <v>2007</v>
      </c>
      <c r="C9" s="54">
        <f>IF(Dati!C17="","",LOG(Dati!C17))</f>
        <v>2.9867717342662448</v>
      </c>
      <c r="D9" s="55" t="str">
        <f>IF(Dati!J17&lt;5,"",IF(Dati!J17&gt;=6,"",Dati!J17))</f>
        <v/>
      </c>
      <c r="E9" s="55" t="str">
        <f>IF(Dati!K17&lt;5,"",IF(Dati!K17&gt;=6,"",Dati!K17))</f>
        <v/>
      </c>
      <c r="F9" s="55" t="str">
        <f>IF(Dati!L17&lt;5,"",IF(Dati!L17&gt;=6,"",Dati!L17))</f>
        <v/>
      </c>
      <c r="G9" s="55" t="str">
        <f>IF(Dati!M17&lt;5,"",IF(Dati!M17&gt;=6,"",Dati!M17))</f>
        <v/>
      </c>
      <c r="H9" s="55" t="str">
        <f>IF(Dati!N17&lt;5,"",IF(Dati!N17&gt;=6,"",Dati!N17))</f>
        <v/>
      </c>
      <c r="I9" s="56" t="str">
        <f>IF(C9&lt;5,"",IF(C9&gt;=6,"",IF(Dati!J17="","",(Dati!J17)/C9*100)))</f>
        <v/>
      </c>
      <c r="J9" s="56" t="str">
        <f>IF(C9&lt;5,"",IF(C9&gt;=6,"",IF(Dati!K17="","",(Dati!K17)/C9*100)))</f>
        <v/>
      </c>
      <c r="K9" s="56" t="str">
        <f>IF(C9&lt;5,"",IF(C9&gt;=6,"",IF(Dati!L17="","",(Dati!L17)/C9*100)))</f>
        <v/>
      </c>
      <c r="L9" s="56" t="str">
        <f>IF(C9&lt;5,"",IF(C9&gt;=6,"",IF(Dati!M17="","",(Dati!M17)/C9*100)))</f>
        <v/>
      </c>
      <c r="M9" s="56" t="str">
        <f>IF(C9&lt;5,"",IF(C9&gt;=6,"",IF(Dati!N17="","",(Dati!N17)/C9*100)))</f>
        <v/>
      </c>
      <c r="N9" s="57"/>
      <c r="O9" s="60" t="s">
        <v>26</v>
      </c>
      <c r="P9" s="52"/>
      <c r="Q9" s="61" t="str">
        <f>IF(COUNT(D6:H22,D32:H48,D58:H74,D84:H100,D110:H126,D136:H152,D162:H178,D188:H204)&lt;2,"",IF(P13&lt;2,"",STDEV(D6:H22,D32:H48,D58:H74,D84:H100,D110:H126,D136:H152,D162:H178,D188:H204)))</f>
        <v/>
      </c>
      <c r="R9" s="52"/>
      <c r="S9" s="52"/>
    </row>
    <row r="10" spans="1:19" ht="13.8" thickBot="1" x14ac:dyDescent="0.3">
      <c r="A10" s="53">
        <f>Dati!A18</f>
        <v>5</v>
      </c>
      <c r="B10" s="53" t="str">
        <f>Dati!B18</f>
        <v/>
      </c>
      <c r="C10" s="54" t="str">
        <f>IF(Dati!C18="","",LOG(Dati!C18))</f>
        <v/>
      </c>
      <c r="D10" s="55" t="str">
        <f>IF(Dati!J18&lt;5,"",IF(Dati!J18&gt;=6,"",Dati!J18))</f>
        <v/>
      </c>
      <c r="E10" s="55" t="str">
        <f>IF(Dati!K18&lt;5,"",IF(Dati!K18&gt;=6,"",Dati!K18))</f>
        <v/>
      </c>
      <c r="F10" s="55" t="str">
        <f>IF(Dati!L18&lt;5,"",IF(Dati!L18&gt;=6,"",Dati!L18))</f>
        <v/>
      </c>
      <c r="G10" s="55" t="str">
        <f>IF(Dati!M18&lt;5,"",IF(Dati!M18&gt;=6,"",Dati!M18))</f>
        <v/>
      </c>
      <c r="H10" s="55" t="str">
        <f>IF(Dati!N18&lt;5,"",IF(Dati!N18&gt;=6,"",Dati!N18))</f>
        <v/>
      </c>
      <c r="I10" s="56" t="str">
        <f>IF(C10&lt;5,"",IF(C10&gt;=6,"",IF(Dati!J18="","",(Dati!J18)/C10*100)))</f>
        <v/>
      </c>
      <c r="J10" s="56" t="str">
        <f>IF(C10&lt;5,"",IF(C10&gt;=6,"",IF(Dati!K18="","",(Dati!K18)/C10*100)))</f>
        <v/>
      </c>
      <c r="K10" s="56" t="str">
        <f>IF(C10&lt;5,"",IF(C10&gt;=6,"",IF(Dati!L18="","",(Dati!L18)/C10*100)))</f>
        <v/>
      </c>
      <c r="L10" s="56" t="str">
        <f>IF(C10&lt;5,"",IF(C10&gt;=6,"",IF(Dati!M18="","",(Dati!M18)/C10*100)))</f>
        <v/>
      </c>
      <c r="M10" s="56" t="str">
        <f>IF(C10&lt;5,"",IF(C10&gt;=6,"",IF(Dati!N18="","",(Dati!N18)/C10*100)))</f>
        <v/>
      </c>
      <c r="N10" s="57"/>
      <c r="O10" s="62" t="s">
        <v>28</v>
      </c>
      <c r="P10" s="63"/>
      <c r="Q10" s="64" t="str">
        <f>IF(COUNT(D6:H22,D32:H48,D58:H74,D84:H100,D110:H126,D136:H152,D162:H178,D188:H204)&lt;2,"Immettere più dati",IF(P13&lt;2,"Immettere più lab.",Q9*2^0.5*(TINV(0.05,COUNT(D6:H22,D32:H48,D58:H74,D84:H100,D110:H126,D136:H152,D162:H178,D188:H204)-1))))</f>
        <v>Immettere più dati</v>
      </c>
      <c r="R10" s="52"/>
      <c r="S10" s="52"/>
    </row>
    <row r="11" spans="1:19" x14ac:dyDescent="0.25">
      <c r="A11" s="53">
        <f>Dati!A19</f>
        <v>6</v>
      </c>
      <c r="B11" s="53">
        <f>Dati!B19</f>
        <v>2008</v>
      </c>
      <c r="C11" s="54">
        <f>IF(Dati!C19="","",LOG(Dati!C19))</f>
        <v>3.1931245983544616</v>
      </c>
      <c r="D11" s="55" t="str">
        <f>IF(Dati!J19&lt;5,"",IF(Dati!J19&gt;=6,"",Dati!J19))</f>
        <v/>
      </c>
      <c r="E11" s="55" t="str">
        <f>IF(Dati!K19&lt;5,"",IF(Dati!K19&gt;=6,"",Dati!K19))</f>
        <v/>
      </c>
      <c r="F11" s="55" t="str">
        <f>IF(Dati!L19&lt;5,"",IF(Dati!L19&gt;=6,"",Dati!L19))</f>
        <v/>
      </c>
      <c r="G11" s="55" t="str">
        <f>IF(Dati!M19&lt;5,"",IF(Dati!M19&gt;=6,"",Dati!M19))</f>
        <v/>
      </c>
      <c r="H11" s="55" t="str">
        <f>IF(Dati!N19&lt;5,"",IF(Dati!N19&gt;=6,"",Dati!N19))</f>
        <v/>
      </c>
      <c r="I11" s="56" t="str">
        <f>IF(C11&lt;5,"",IF(C11&gt;=6,"",IF(Dati!J19="","",(Dati!J19)/C11*100)))</f>
        <v/>
      </c>
      <c r="J11" s="56" t="str">
        <f>IF(C11&lt;5,"",IF(C11&gt;=6,"",IF(Dati!K19="","",(Dati!K19)/C11*100)))</f>
        <v/>
      </c>
      <c r="K11" s="56" t="str">
        <f>IF(C11&lt;5,"",IF(C11&gt;=6,"",IF(Dati!L19="","",(Dati!L19)/C11*100)))</f>
        <v/>
      </c>
      <c r="L11" s="56" t="str">
        <f>IF(C11&lt;5,"",IF(C11&gt;=6,"",IF(Dati!M19="","",(Dati!M19)/C11*100)))</f>
        <v/>
      </c>
      <c r="M11" s="56" t="str">
        <f>IF(C11&lt;5,"",IF(C11&gt;=6,"",IF(Dati!N19="","",(Dati!N19)/C11*100)))</f>
        <v/>
      </c>
      <c r="N11" s="57"/>
      <c r="O11" s="57"/>
      <c r="P11" s="52"/>
      <c r="Q11" s="52"/>
      <c r="R11" s="52"/>
      <c r="S11" s="52"/>
    </row>
    <row r="12" spans="1:19" x14ac:dyDescent="0.25">
      <c r="A12" s="53">
        <f>Dati!A20</f>
        <v>7</v>
      </c>
      <c r="B12" s="53" t="str">
        <f>Dati!B20</f>
        <v/>
      </c>
      <c r="C12" s="54" t="str">
        <f>IF(Dati!C20="","",LOG(Dati!C20))</f>
        <v/>
      </c>
      <c r="D12" s="55" t="str">
        <f>IF(Dati!J20&lt;5,"",IF(Dati!J20&gt;=6,"",Dati!J20))</f>
        <v/>
      </c>
      <c r="E12" s="55" t="str">
        <f>IF(Dati!K20&lt;5,"",IF(Dati!K20&gt;=6,"",Dati!K20))</f>
        <v/>
      </c>
      <c r="F12" s="55" t="str">
        <f>IF(Dati!L20&lt;5,"",IF(Dati!L20&gt;=6,"",Dati!L20))</f>
        <v/>
      </c>
      <c r="G12" s="55" t="str">
        <f>IF(Dati!M20&lt;5,"",IF(Dati!M20&gt;=6,"",Dati!M20))</f>
        <v/>
      </c>
      <c r="H12" s="55" t="str">
        <f>IF(Dati!N20&lt;5,"",IF(Dati!N20&gt;=6,"",Dati!N20))</f>
        <v/>
      </c>
      <c r="I12" s="56" t="str">
        <f>IF(C12&lt;5,"",IF(C12&gt;=6,"",IF(Dati!J20="","",(Dati!J20)/C12*100)))</f>
        <v/>
      </c>
      <c r="J12" s="56" t="str">
        <f>IF(C12&lt;5,"",IF(C12&gt;=6,"",IF(Dati!K20="","",(Dati!K20)/C12*100)))</f>
        <v/>
      </c>
      <c r="K12" s="56" t="str">
        <f>IF(C12&lt;5,"",IF(C12&gt;=6,"",IF(Dati!L20="","",(Dati!L20)/C12*100)))</f>
        <v/>
      </c>
      <c r="L12" s="56" t="str">
        <f>IF(C12&lt;5,"",IF(C12&gt;=6,"",IF(Dati!M20="","",(Dati!M20)/C12*100)))</f>
        <v/>
      </c>
      <c r="M12" s="56" t="str">
        <f>IF(C12&lt;5,"",IF(C12&gt;=6,"",IF(Dati!N20="","",(Dati!N20)/C12*100)))</f>
        <v/>
      </c>
      <c r="N12" s="57"/>
      <c r="O12" s="57"/>
      <c r="P12" s="52"/>
      <c r="Q12" s="52"/>
      <c r="R12" s="52"/>
      <c r="S12" s="52"/>
    </row>
    <row r="13" spans="1:19" x14ac:dyDescent="0.25">
      <c r="A13" s="53">
        <f>Dati!A21</f>
        <v>8</v>
      </c>
      <c r="B13" s="53">
        <f>Dati!B21</f>
        <v>2008</v>
      </c>
      <c r="C13" s="54" t="str">
        <f>IF(Dati!C21="","",LOG(Dati!C21))</f>
        <v/>
      </c>
      <c r="D13" s="55" t="str">
        <f>IF(Dati!J21&lt;5,"",IF(Dati!J21&gt;=6,"",Dati!J21))</f>
        <v/>
      </c>
      <c r="E13" s="55" t="str">
        <f>IF(Dati!K21&lt;5,"",IF(Dati!K21&gt;=6,"",Dati!K21))</f>
        <v/>
      </c>
      <c r="F13" s="55" t="str">
        <f>IF(Dati!L21&lt;5,"",IF(Dati!L21&gt;=6,"",Dati!L21))</f>
        <v/>
      </c>
      <c r="G13" s="55" t="str">
        <f>IF(Dati!M21&lt;5,"",IF(Dati!M21&gt;=6,"",Dati!M21))</f>
        <v/>
      </c>
      <c r="H13" s="55" t="str">
        <f>IF(Dati!N21&lt;5,"",IF(Dati!N21&gt;=6,"",Dati!N21))</f>
        <v/>
      </c>
      <c r="I13" s="56" t="str">
        <f>IF(C13&lt;5,"",IF(C13&gt;=6,"",IF(Dati!J21="","",(Dati!J21)/C13*100)))</f>
        <v/>
      </c>
      <c r="J13" s="56" t="str">
        <f>IF(C13&lt;5,"",IF(C13&gt;=6,"",IF(Dati!K21="","",(Dati!K21)/C13*100)))</f>
        <v/>
      </c>
      <c r="K13" s="56" t="str">
        <f>IF(C13&lt;5,"",IF(C13&gt;=6,"",IF(Dati!L21="","",(Dati!L21)/C13*100)))</f>
        <v/>
      </c>
      <c r="L13" s="56" t="str">
        <f>IF(C13&lt;5,"",IF(C13&gt;=6,"",IF(Dati!M21="","",(Dati!M21)/C13*100)))</f>
        <v/>
      </c>
      <c r="M13" s="56" t="str">
        <f>IF(C13&lt;5,"",IF(C13&gt;=6,"",IF(Dati!N21="","",(Dati!N21)/C13*100)))</f>
        <v/>
      </c>
      <c r="N13" s="57"/>
      <c r="O13" s="65" t="s">
        <v>32</v>
      </c>
      <c r="P13" s="52">
        <f>COUNT(E24,E50,E76,E102,E128,E154,E180,E206)</f>
        <v>0</v>
      </c>
      <c r="Q13" s="52"/>
      <c r="R13" s="52"/>
      <c r="S13" s="52"/>
    </row>
    <row r="14" spans="1:19" x14ac:dyDescent="0.25">
      <c r="A14" s="53">
        <f>Dati!A22</f>
        <v>9</v>
      </c>
      <c r="B14" s="53" t="e">
        <f>Dati!B22</f>
        <v>#REF!</v>
      </c>
      <c r="C14" s="54" t="e">
        <f>IF(Dati!C22="","",LOG(Dati!C22))</f>
        <v>#REF!</v>
      </c>
      <c r="D14" s="55" t="e">
        <f>IF(Dati!J22&lt;5,"",IF(Dati!J22&gt;=6,"",Dati!J22))</f>
        <v>#REF!</v>
      </c>
      <c r="E14" s="55" t="e">
        <f>IF(Dati!K22&lt;5,"",IF(Dati!K22&gt;=6,"",Dati!K22))</f>
        <v>#REF!</v>
      </c>
      <c r="F14" s="55" t="e">
        <f>IF(Dati!L22&lt;5,"",IF(Dati!L22&gt;=6,"",Dati!L22))</f>
        <v>#REF!</v>
      </c>
      <c r="G14" s="55" t="e">
        <f>IF(Dati!M22&lt;5,"",IF(Dati!M22&gt;=6,"",Dati!M22))</f>
        <v>#REF!</v>
      </c>
      <c r="H14" s="55" t="e">
        <f>IF(Dati!N22&lt;5,"",IF(Dati!N22&gt;=6,"",Dati!N22))</f>
        <v>#REF!</v>
      </c>
      <c r="I14" s="56" t="e">
        <f>IF(C14&lt;5,"",IF(C14&gt;=6,"",IF(Dati!J22="","",(Dati!J22)/C14*100)))</f>
        <v>#REF!</v>
      </c>
      <c r="J14" s="56" t="e">
        <f>IF(C14&lt;5,"",IF(C14&gt;=6,"",IF(Dati!K22="","",(Dati!K22)/C14*100)))</f>
        <v>#REF!</v>
      </c>
      <c r="K14" s="56" t="e">
        <f>IF(C14&lt;5,"",IF(C14&gt;=6,"",IF(Dati!L22="","",(Dati!L22)/C14*100)))</f>
        <v>#REF!</v>
      </c>
      <c r="L14" s="56" t="e">
        <f>IF(C14&lt;5,"",IF(C14&gt;=6,"",IF(Dati!M22="","",(Dati!M22)/C14*100)))</f>
        <v>#REF!</v>
      </c>
      <c r="M14" s="56" t="e">
        <f>IF(C14&lt;5,"",IF(C14&gt;=6,"",IF(Dati!N22="","",(Dati!N22)/C14*100)))</f>
        <v>#REF!</v>
      </c>
      <c r="N14" s="57"/>
      <c r="O14" s="57"/>
      <c r="P14" s="52"/>
      <c r="Q14" s="52"/>
      <c r="R14" s="52"/>
      <c r="S14" s="52"/>
    </row>
    <row r="15" spans="1:19" x14ac:dyDescent="0.25">
      <c r="A15" s="53">
        <f>Dati!A23</f>
        <v>10</v>
      </c>
      <c r="B15" s="53" t="e">
        <f>Dati!B23</f>
        <v>#REF!</v>
      </c>
      <c r="C15" s="54" t="e">
        <f>IF(Dati!C23="","",LOG(Dati!C23))</f>
        <v>#REF!</v>
      </c>
      <c r="D15" s="55" t="e">
        <f>IF(Dati!J23&lt;5,"",IF(Dati!J23&gt;=6,"",Dati!J23))</f>
        <v>#REF!</v>
      </c>
      <c r="E15" s="55" t="e">
        <f>IF(Dati!K23&lt;5,"",IF(Dati!K23&gt;=6,"",Dati!K23))</f>
        <v>#REF!</v>
      </c>
      <c r="F15" s="55" t="e">
        <f>IF(Dati!L23&lt;5,"",IF(Dati!L23&gt;=6,"",Dati!L23))</f>
        <v>#REF!</v>
      </c>
      <c r="G15" s="55" t="e">
        <f>IF(Dati!M23&lt;5,"",IF(Dati!M23&gt;=6,"",Dati!M23))</f>
        <v>#REF!</v>
      </c>
      <c r="H15" s="55" t="e">
        <f>IF(Dati!N23&lt;5,"",IF(Dati!N23&gt;=6,"",Dati!N23))</f>
        <v>#REF!</v>
      </c>
      <c r="I15" s="56" t="e">
        <f>IF(C15&lt;5,"",IF(C15&gt;=6,"",IF(Dati!J23="","",(Dati!J23)/C15*100)))</f>
        <v>#REF!</v>
      </c>
      <c r="J15" s="56" t="e">
        <f>IF(C15&lt;5,"",IF(C15&gt;=6,"",IF(Dati!K23="","",(Dati!K23)/C15*100)))</f>
        <v>#REF!</v>
      </c>
      <c r="K15" s="56" t="e">
        <f>IF(C15&lt;5,"",IF(C15&gt;=6,"",IF(Dati!L23="","",(Dati!L23)/C15*100)))</f>
        <v>#REF!</v>
      </c>
      <c r="L15" s="56" t="e">
        <f>IF(C15&lt;5,"",IF(C15&gt;=6,"",IF(Dati!M23="","",(Dati!M23)/C15*100)))</f>
        <v>#REF!</v>
      </c>
      <c r="M15" s="56" t="e">
        <f>IF(C15&lt;5,"",IF(C15&gt;=6,"",IF(Dati!N23="","",(Dati!N23)/C15*100)))</f>
        <v>#REF!</v>
      </c>
      <c r="N15" s="57"/>
      <c r="O15" s="57"/>
      <c r="P15" s="52"/>
      <c r="Q15" s="52"/>
      <c r="R15" s="52"/>
      <c r="S15" s="52"/>
    </row>
    <row r="16" spans="1:19" x14ac:dyDescent="0.25">
      <c r="A16" s="53">
        <f>Dati!A24</f>
        <v>11</v>
      </c>
      <c r="B16" s="53" t="e">
        <f>Dati!B24</f>
        <v>#REF!</v>
      </c>
      <c r="C16" s="54" t="e">
        <f>IF(Dati!C24="","",LOG(Dati!C24))</f>
        <v>#REF!</v>
      </c>
      <c r="D16" s="55" t="e">
        <f>IF(Dati!J24&lt;5,"",IF(Dati!J24&gt;=6,"",Dati!J24))</f>
        <v>#REF!</v>
      </c>
      <c r="E16" s="55" t="e">
        <f>IF(Dati!K24&lt;5,"",IF(Dati!K24&gt;=6,"",Dati!K24))</f>
        <v>#REF!</v>
      </c>
      <c r="F16" s="55" t="e">
        <f>IF(Dati!L24&lt;5,"",IF(Dati!L24&gt;=6,"",Dati!L24))</f>
        <v>#REF!</v>
      </c>
      <c r="G16" s="55" t="e">
        <f>IF(Dati!M24&lt;5,"",IF(Dati!M24&gt;=6,"",Dati!M24))</f>
        <v>#REF!</v>
      </c>
      <c r="H16" s="55" t="e">
        <f>IF(Dati!N24&lt;5,"",IF(Dati!N24&gt;=6,"",Dati!N24))</f>
        <v>#REF!</v>
      </c>
      <c r="I16" s="56" t="e">
        <f>IF(C16&lt;5,"",IF(C16&gt;=6,"",IF(Dati!J24="","",(Dati!J24)/C16*100)))</f>
        <v>#REF!</v>
      </c>
      <c r="J16" s="56" t="e">
        <f>IF(C16&lt;5,"",IF(C16&gt;=6,"",IF(Dati!K24="","",(Dati!K24)/C16*100)))</f>
        <v>#REF!</v>
      </c>
      <c r="K16" s="56" t="e">
        <f>IF(C16&lt;5,"",IF(C16&gt;=6,"",IF(Dati!L24="","",(Dati!L24)/C16*100)))</f>
        <v>#REF!</v>
      </c>
      <c r="L16" s="56" t="e">
        <f>IF(C16&lt;5,"",IF(C16&gt;=6,"",IF(Dati!M24="","",(Dati!M24)/C16*100)))</f>
        <v>#REF!</v>
      </c>
      <c r="M16" s="56" t="e">
        <f>IF(C16&lt;5,"",IF(C16&gt;=6,"",IF(Dati!N24="","",(Dati!N24)/C16*100)))</f>
        <v>#REF!</v>
      </c>
      <c r="N16" s="57"/>
      <c r="O16" s="57"/>
      <c r="P16" s="52"/>
      <c r="Q16" s="52"/>
      <c r="R16" s="52"/>
      <c r="S16" s="52"/>
    </row>
    <row r="17" spans="1:19" x14ac:dyDescent="0.25">
      <c r="A17" s="53">
        <f>Dati!A25</f>
        <v>12</v>
      </c>
      <c r="B17" s="53" t="e">
        <f>Dati!B25</f>
        <v>#REF!</v>
      </c>
      <c r="C17" s="54" t="e">
        <f>IF(Dati!C25="","",LOG(Dati!C25))</f>
        <v>#REF!</v>
      </c>
      <c r="D17" s="55" t="e">
        <f>IF(Dati!J25&lt;5,"",IF(Dati!J25&gt;=6,"",Dati!J25))</f>
        <v>#REF!</v>
      </c>
      <c r="E17" s="55" t="e">
        <f>IF(Dati!K25&lt;5,"",IF(Dati!K25&gt;=6,"",Dati!K25))</f>
        <v>#REF!</v>
      </c>
      <c r="F17" s="55" t="e">
        <f>IF(Dati!L25&lt;5,"",IF(Dati!L25&gt;=6,"",Dati!L25))</f>
        <v>#REF!</v>
      </c>
      <c r="G17" s="55" t="e">
        <f>IF(Dati!M25&lt;5,"",IF(Dati!M25&gt;=6,"",Dati!M25))</f>
        <v>#REF!</v>
      </c>
      <c r="H17" s="55" t="e">
        <f>IF(Dati!N25&lt;5,"",IF(Dati!N25&gt;=6,"",Dati!N25))</f>
        <v>#REF!</v>
      </c>
      <c r="I17" s="56" t="e">
        <f>IF(C17&lt;5,"",IF(C17&gt;=6,"",IF(Dati!J25="","",(Dati!J25)/C17*100)))</f>
        <v>#REF!</v>
      </c>
      <c r="J17" s="56" t="e">
        <f>IF(C17&lt;5,"",IF(C17&gt;=6,"",IF(Dati!K25="","",(Dati!K25)/C17*100)))</f>
        <v>#REF!</v>
      </c>
      <c r="K17" s="56" t="e">
        <f>IF(C17&lt;5,"",IF(C17&gt;=6,"",IF(Dati!L25="","",(Dati!L25)/C17*100)))</f>
        <v>#REF!</v>
      </c>
      <c r="L17" s="56" t="e">
        <f>IF(C17&lt;5,"",IF(C17&gt;=6,"",IF(Dati!M25="","",(Dati!M25)/C17*100)))</f>
        <v>#REF!</v>
      </c>
      <c r="M17" s="56" t="e">
        <f>IF(C17&lt;5,"",IF(C17&gt;=6,"",IF(Dati!N25="","",(Dati!N25)/C17*100)))</f>
        <v>#REF!</v>
      </c>
      <c r="N17" s="57"/>
      <c r="O17" s="57"/>
      <c r="P17" s="52"/>
      <c r="Q17" s="52"/>
      <c r="R17" s="52"/>
      <c r="S17" s="52"/>
    </row>
    <row r="18" spans="1:19" x14ac:dyDescent="0.25">
      <c r="A18" s="53">
        <f>Dati!A26</f>
        <v>13</v>
      </c>
      <c r="B18" s="53" t="e">
        <f>Dati!B26</f>
        <v>#REF!</v>
      </c>
      <c r="C18" s="54" t="e">
        <f>IF(Dati!C26="","",LOG(Dati!C26))</f>
        <v>#REF!</v>
      </c>
      <c r="D18" s="55" t="e">
        <f>IF(Dati!J26&lt;5,"",IF(Dati!J26&gt;=6,"",Dati!J26))</f>
        <v>#REF!</v>
      </c>
      <c r="E18" s="55" t="e">
        <f>IF(Dati!K26&lt;5,"",IF(Dati!K26&gt;=6,"",Dati!K26))</f>
        <v>#REF!</v>
      </c>
      <c r="F18" s="55" t="e">
        <f>IF(Dati!L26&lt;5,"",IF(Dati!L26&gt;=6,"",Dati!L26))</f>
        <v>#REF!</v>
      </c>
      <c r="G18" s="55" t="e">
        <f>IF(Dati!M26&lt;5,"",IF(Dati!M26&gt;=6,"",Dati!M26))</f>
        <v>#REF!</v>
      </c>
      <c r="H18" s="55" t="e">
        <f>IF(Dati!N26&lt;5,"",IF(Dati!N26&gt;=6,"",Dati!N26))</f>
        <v>#REF!</v>
      </c>
      <c r="I18" s="56" t="e">
        <f>IF(C18&lt;5,"",IF(C18&gt;=6,"",IF(Dati!J26="","",(Dati!J26)/C18*100)))</f>
        <v>#REF!</v>
      </c>
      <c r="J18" s="56" t="e">
        <f>IF(C18&lt;5,"",IF(C18&gt;=6,"",IF(Dati!K26="","",(Dati!K26)/C18*100)))</f>
        <v>#REF!</v>
      </c>
      <c r="K18" s="56" t="e">
        <f>IF(C18&lt;5,"",IF(C18&gt;=6,"",IF(Dati!L26="","",(Dati!L26)/C18*100)))</f>
        <v>#REF!</v>
      </c>
      <c r="L18" s="56" t="e">
        <f>IF(C18&lt;5,"",IF(C18&gt;=6,"",IF(Dati!M26="","",(Dati!M26)/C18*100)))</f>
        <v>#REF!</v>
      </c>
      <c r="M18" s="56" t="e">
        <f>IF(C18&lt;5,"",IF(C18&gt;=6,"",IF(Dati!N26="","",(Dati!N26)/C18*100)))</f>
        <v>#REF!</v>
      </c>
      <c r="N18" s="57"/>
      <c r="O18" s="57"/>
      <c r="P18" s="52"/>
      <c r="Q18" s="52"/>
      <c r="R18" s="52"/>
      <c r="S18" s="52"/>
    </row>
    <row r="19" spans="1:19" x14ac:dyDescent="0.25">
      <c r="A19" s="53">
        <f>Dati!A27</f>
        <v>14</v>
      </c>
      <c r="B19" s="53" t="e">
        <f>Dati!B27</f>
        <v>#REF!</v>
      </c>
      <c r="C19" s="54" t="e">
        <f>IF(Dati!C27="","",LOG(Dati!C27))</f>
        <v>#REF!</v>
      </c>
      <c r="D19" s="55" t="e">
        <f>IF(Dati!J27&lt;5,"",IF(Dati!J27&gt;=6,"",Dati!J27))</f>
        <v>#REF!</v>
      </c>
      <c r="E19" s="55" t="e">
        <f>IF(Dati!K27&lt;5,"",IF(Dati!K27&gt;=6,"",Dati!K27))</f>
        <v>#REF!</v>
      </c>
      <c r="F19" s="55" t="e">
        <f>IF(Dati!L27&lt;5,"",IF(Dati!L27&gt;=6,"",Dati!L27))</f>
        <v>#REF!</v>
      </c>
      <c r="G19" s="55" t="e">
        <f>IF(Dati!M27&lt;5,"",IF(Dati!M27&gt;=6,"",Dati!M27))</f>
        <v>#REF!</v>
      </c>
      <c r="H19" s="55" t="e">
        <f>IF(Dati!N27&lt;5,"",IF(Dati!N27&gt;=6,"",Dati!N27))</f>
        <v>#REF!</v>
      </c>
      <c r="I19" s="56" t="e">
        <f>IF(C19&lt;5,"",IF(C19&gt;=6,"",IF(Dati!J27="","",(Dati!J27)/C19*100)))</f>
        <v>#REF!</v>
      </c>
      <c r="J19" s="56" t="e">
        <f>IF(C19&lt;5,"",IF(C19&gt;=6,"",IF(Dati!K27="","",(Dati!K27)/C19*100)))</f>
        <v>#REF!</v>
      </c>
      <c r="K19" s="56" t="e">
        <f>IF(C19&lt;5,"",IF(C19&gt;=6,"",IF(Dati!L27="","",(Dati!L27)/C19*100)))</f>
        <v>#REF!</v>
      </c>
      <c r="L19" s="56" t="e">
        <f>IF(C19&lt;5,"",IF(C19&gt;=6,"",IF(Dati!M27="","",(Dati!M27)/C19*100)))</f>
        <v>#REF!</v>
      </c>
      <c r="M19" s="56" t="e">
        <f>IF(C19&lt;5,"",IF(C19&gt;=6,"",IF(Dati!N27="","",(Dati!N27)/C19*100)))</f>
        <v>#REF!</v>
      </c>
      <c r="N19" s="57"/>
      <c r="O19" s="57"/>
      <c r="P19" s="52"/>
      <c r="Q19" s="52"/>
      <c r="R19" s="52"/>
      <c r="S19" s="52"/>
    </row>
    <row r="20" spans="1:19" x14ac:dyDescent="0.25">
      <c r="A20" s="53">
        <f>Dati!A28</f>
        <v>15</v>
      </c>
      <c r="B20" s="53" t="e">
        <f>Dati!B28</f>
        <v>#REF!</v>
      </c>
      <c r="C20" s="54" t="e">
        <f>IF(Dati!C28="","",LOG(Dati!C28))</f>
        <v>#REF!</v>
      </c>
      <c r="D20" s="55" t="e">
        <f>IF(Dati!J28&lt;5,"",IF(Dati!J28&gt;=6,"",Dati!J28))</f>
        <v>#REF!</v>
      </c>
      <c r="E20" s="55" t="e">
        <f>IF(Dati!K28&lt;5,"",IF(Dati!K28&gt;=6,"",Dati!K28))</f>
        <v>#REF!</v>
      </c>
      <c r="F20" s="55" t="e">
        <f>IF(Dati!L28&lt;5,"",IF(Dati!L28&gt;=6,"",Dati!L28))</f>
        <v>#REF!</v>
      </c>
      <c r="G20" s="55" t="e">
        <f>IF(Dati!M28&lt;5,"",IF(Dati!M28&gt;=6,"",Dati!M28))</f>
        <v>#REF!</v>
      </c>
      <c r="H20" s="55" t="e">
        <f>IF(Dati!N28&lt;5,"",IF(Dati!N28&gt;=6,"",Dati!N28))</f>
        <v>#REF!</v>
      </c>
      <c r="I20" s="56" t="e">
        <f>IF(C20&lt;5,"",IF(C20&gt;=6,"",IF(Dati!J28="","",(Dati!J28)/C20*100)))</f>
        <v>#REF!</v>
      </c>
      <c r="J20" s="56" t="e">
        <f>IF(C20&lt;5,"",IF(C20&gt;=6,"",IF(Dati!K28="","",(Dati!K28)/C20*100)))</f>
        <v>#REF!</v>
      </c>
      <c r="K20" s="56" t="e">
        <f>IF(C20&lt;5,"",IF(C20&gt;=6,"",IF(Dati!L28="","",(Dati!L28)/C20*100)))</f>
        <v>#REF!</v>
      </c>
      <c r="L20" s="56" t="e">
        <f>IF(C20&lt;5,"",IF(C20&gt;=6,"",IF(Dati!M28="","",(Dati!M28)/C20*100)))</f>
        <v>#REF!</v>
      </c>
      <c r="M20" s="56" t="e">
        <f>IF(C20&lt;5,"",IF(C20&gt;=6,"",IF(Dati!N28="","",(Dati!N28)/C20*100)))</f>
        <v>#REF!</v>
      </c>
      <c r="N20" s="57"/>
      <c r="O20" s="57"/>
      <c r="P20" s="52"/>
      <c r="Q20" s="52"/>
      <c r="R20" s="52"/>
      <c r="S20" s="52"/>
    </row>
    <row r="21" spans="1:19" x14ac:dyDescent="0.25">
      <c r="A21" s="53">
        <f>Dati!A29</f>
        <v>16</v>
      </c>
      <c r="B21" s="53" t="e">
        <f>Dati!B29</f>
        <v>#REF!</v>
      </c>
      <c r="C21" s="54" t="e">
        <f>IF(Dati!C29="","",LOG(Dati!C29))</f>
        <v>#REF!</v>
      </c>
      <c r="D21" s="55" t="e">
        <f>IF(Dati!J29&lt;5,"",IF(Dati!J29&gt;=6,"",Dati!J29))</f>
        <v>#REF!</v>
      </c>
      <c r="E21" s="55" t="e">
        <f>IF(Dati!K29&lt;5,"",IF(Dati!K29&gt;=6,"",Dati!K29))</f>
        <v>#REF!</v>
      </c>
      <c r="F21" s="55" t="e">
        <f>IF(Dati!L29&lt;5,"",IF(Dati!L29&gt;=6,"",Dati!L29))</f>
        <v>#REF!</v>
      </c>
      <c r="G21" s="55" t="e">
        <f>IF(Dati!M29&lt;5,"",IF(Dati!M29&gt;=6,"",Dati!M29))</f>
        <v>#REF!</v>
      </c>
      <c r="H21" s="55" t="e">
        <f>IF(Dati!N29&lt;5,"",IF(Dati!N29&gt;=6,"",Dati!N29))</f>
        <v>#REF!</v>
      </c>
      <c r="I21" s="56" t="e">
        <f>IF(C21&lt;5,"",IF(C21&gt;=6,"",IF(Dati!J29="","",(Dati!J29)/C21*100)))</f>
        <v>#REF!</v>
      </c>
      <c r="J21" s="56" t="e">
        <f>IF(C21&lt;5,"",IF(C21&gt;=6,"",IF(Dati!K29="","",(Dati!K29)/C21*100)))</f>
        <v>#REF!</v>
      </c>
      <c r="K21" s="56" t="e">
        <f>IF(C21&lt;5,"",IF(C21&gt;=6,"",IF(Dati!L29="","",(Dati!L29)/C21*100)))</f>
        <v>#REF!</v>
      </c>
      <c r="L21" s="56" t="e">
        <f>IF(C21&lt;5,"",IF(C21&gt;=6,"",IF(Dati!M29="","",(Dati!M29)/C21*100)))</f>
        <v>#REF!</v>
      </c>
      <c r="M21" s="56" t="e">
        <f>IF(C21&lt;5,"",IF(C21&gt;=6,"",IF(Dati!N29="","",(Dati!N29)/C21*100)))</f>
        <v>#REF!</v>
      </c>
      <c r="N21" s="57"/>
      <c r="O21" s="57"/>
      <c r="P21" s="52"/>
      <c r="Q21" s="52"/>
      <c r="R21" s="52"/>
      <c r="S21" s="52"/>
    </row>
    <row r="22" spans="1:19" x14ac:dyDescent="0.25">
      <c r="A22" s="53">
        <f>Dati!A30</f>
        <v>17</v>
      </c>
      <c r="B22" s="53" t="e">
        <f>Dati!B30</f>
        <v>#REF!</v>
      </c>
      <c r="C22" s="54" t="e">
        <f>IF(Dati!C30="","",LOG(Dati!C30))</f>
        <v>#REF!</v>
      </c>
      <c r="D22" s="55" t="e">
        <f>IF(Dati!J30&lt;5,"",IF(Dati!J30&gt;=6,"",Dati!J30))</f>
        <v>#REF!</v>
      </c>
      <c r="E22" s="55" t="e">
        <f>IF(Dati!K30&lt;5,"",IF(Dati!K30&gt;=6,"",Dati!K30))</f>
        <v>#REF!</v>
      </c>
      <c r="F22" s="55" t="e">
        <f>IF(Dati!L30&lt;5,"",IF(Dati!L30&gt;=6,"",Dati!L30))</f>
        <v>#REF!</v>
      </c>
      <c r="G22" s="55" t="e">
        <f>IF(Dati!M30&lt;5,"",IF(Dati!M30&gt;=6,"",Dati!M30))</f>
        <v>#REF!</v>
      </c>
      <c r="H22" s="55" t="e">
        <f>IF(Dati!N30&lt;5,"",IF(Dati!N30&gt;=6,"",Dati!N30))</f>
        <v>#REF!</v>
      </c>
      <c r="I22" s="56" t="e">
        <f>IF(C22&lt;5,"",IF(C22&gt;=6,"",IF(Dati!J30="","",(Dati!J30)/C22*100)))</f>
        <v>#REF!</v>
      </c>
      <c r="J22" s="56" t="e">
        <f>IF(C22&lt;5,"",IF(C22&gt;=6,"",IF(Dati!K30="","",(Dati!K30)/C22*100)))</f>
        <v>#REF!</v>
      </c>
      <c r="K22" s="56" t="e">
        <f>IF(C22&lt;5,"",IF(C22&gt;=6,"",IF(Dati!L30="","",(Dati!L30)/C22*100)))</f>
        <v>#REF!</v>
      </c>
      <c r="L22" s="56" t="e">
        <f>IF(C22&lt;5,"",IF(C22&gt;=6,"",IF(Dati!M30="","",(Dati!M30)/C22*100)))</f>
        <v>#REF!</v>
      </c>
      <c r="M22" s="56" t="e">
        <f>IF(C22&lt;5,"",IF(C22&gt;=6,"",IF(Dati!N30="","",(Dati!N30)/C22*100)))</f>
        <v>#REF!</v>
      </c>
      <c r="N22" s="57"/>
      <c r="O22" s="57"/>
      <c r="P22" s="52"/>
      <c r="Q22" s="52"/>
      <c r="R22" s="52"/>
      <c r="S22" s="52"/>
    </row>
    <row r="23" spans="1:19" ht="13.8" thickBot="1" x14ac:dyDescent="0.3">
      <c r="A23" s="66"/>
      <c r="B23" s="66"/>
      <c r="C23" s="67"/>
      <c r="D23" s="66"/>
      <c r="E23" s="66"/>
      <c r="F23" s="66"/>
      <c r="G23" s="66"/>
      <c r="H23" s="66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19" ht="13.8" thickTop="1" x14ac:dyDescent="0.25">
      <c r="A24" s="68"/>
      <c r="B24" s="68"/>
      <c r="C24" s="69" t="s">
        <v>14</v>
      </c>
      <c r="D24" s="69"/>
      <c r="E24" s="70" t="str">
        <f>IF(COUNT(D6:H22)&lt;2,"",AVERAGE(D6:H22))</f>
        <v/>
      </c>
      <c r="F24" s="69"/>
      <c r="G24" s="69"/>
      <c r="H24" s="69"/>
      <c r="I24" s="71"/>
      <c r="J24" s="72" t="s">
        <v>7</v>
      </c>
      <c r="K24" s="71"/>
      <c r="L24" s="71"/>
      <c r="M24" s="71"/>
    </row>
    <row r="25" spans="1:19" x14ac:dyDescent="0.25">
      <c r="C25" s="73" t="s">
        <v>6</v>
      </c>
      <c r="E25" s="55" t="str">
        <f>IF(COUNT(D6:H22)&lt;2,"",STDEV(D6:H22))</f>
        <v/>
      </c>
      <c r="J25" s="73" t="s">
        <v>14</v>
      </c>
      <c r="K25" s="73"/>
      <c r="L25" s="55" t="str">
        <f>IF(COUNT(I6:M22)=0,"",AVERAGE(I6:M22))</f>
        <v/>
      </c>
    </row>
    <row r="26" spans="1:19" x14ac:dyDescent="0.25">
      <c r="C26" s="73" t="s">
        <v>23</v>
      </c>
      <c r="E26" s="55" t="str">
        <f>IF(COUNT(D6:H22)=0,"Immettere dati",IF(COUNT(D6:H22)&lt;2,"Immettere più dati",E25*2^0.5*(TINV(0.05,COUNT(D6:H22)-1))))</f>
        <v>Immettere dati</v>
      </c>
      <c r="F26" s="54" t="str">
        <f>IF(COUNT(D6:H22)=0,"",IF(COUNT(D6:H22)&lt;6,"Attenzione, dati insufficienti!",""))</f>
        <v/>
      </c>
      <c r="J26" s="73" t="s">
        <v>52</v>
      </c>
      <c r="K26" s="73"/>
      <c r="L26" s="55" t="str">
        <f>IF(COUNT(I6:M22)&lt;2,"",STDEV(I6:M22)*2)</f>
        <v/>
      </c>
    </row>
    <row r="27" spans="1:19" x14ac:dyDescent="0.25">
      <c r="C27" s="39" t="s">
        <v>9</v>
      </c>
      <c r="E27" s="55" t="str">
        <f>IF(COUNT(D6:H22)&lt;2,"",E26/(2^0.5))</f>
        <v/>
      </c>
      <c r="F27" s="74" t="str">
        <f>IF(COUNT(D6:H22)=0,"",IF(COUNT(D6:H22)&lt;6,"Attenzione, dati insufficienti!",""))</f>
        <v/>
      </c>
      <c r="J27" s="75" t="s">
        <v>48</v>
      </c>
      <c r="L27" s="39" t="str">
        <f>IF(COUNT(I6:M22)&lt;2,"",DEVSQ(I6:M22))</f>
        <v/>
      </c>
    </row>
    <row r="28" spans="1:19" ht="13.8" thickBot="1" x14ac:dyDescent="0.3">
      <c r="C28" s="39" t="s">
        <v>10</v>
      </c>
      <c r="E28" s="55" t="str">
        <f>IF(COUNT(D6:H22)&lt;2,"",E26/2)</f>
        <v/>
      </c>
      <c r="F28" s="74" t="str">
        <f>IF(COUNT(D6:H22)=0,"",IF(COUNT(D6:H22)&lt;6,"Attenzione, dati insufficienti!",""))</f>
        <v/>
      </c>
      <c r="J28" s="75" t="s">
        <v>49</v>
      </c>
      <c r="L28" s="39" t="str">
        <f>IF(COUNT(I6:M22)&lt;2,"",VAR(I6:M22))</f>
        <v/>
      </c>
    </row>
    <row r="29" spans="1:19" ht="13.8" thickTop="1" x14ac:dyDescent="0.25">
      <c r="A29" s="71"/>
      <c r="B29" s="71"/>
      <c r="C29" s="71"/>
      <c r="D29" s="71"/>
      <c r="E29" s="70"/>
      <c r="F29" s="71"/>
      <c r="G29" s="71"/>
      <c r="H29" s="71"/>
      <c r="I29" s="71"/>
      <c r="J29" s="71"/>
      <c r="K29" s="71"/>
      <c r="L29" s="71"/>
      <c r="M29" s="71"/>
    </row>
    <row r="30" spans="1:19" x14ac:dyDescent="0.25">
      <c r="A30" s="39" t="s">
        <v>16</v>
      </c>
      <c r="D30" s="45"/>
      <c r="E30" s="44"/>
      <c r="F30" s="44"/>
      <c r="G30" s="52"/>
      <c r="H30" s="52"/>
    </row>
    <row r="31" spans="1:19" ht="36" x14ac:dyDescent="0.25">
      <c r="A31" s="48" t="str">
        <f>Dati!A45</f>
        <v>N.</v>
      </c>
      <c r="B31" s="48" t="str">
        <f>Dati!B45</f>
        <v>Anno</v>
      </c>
      <c r="C31" s="48" t="str">
        <f>Dati!C45</f>
        <v>Valore assegnato</v>
      </c>
      <c r="D31" s="48">
        <f>Dati!D45</f>
        <v>1</v>
      </c>
      <c r="E31" s="48">
        <f>Dati!E45</f>
        <v>2</v>
      </c>
      <c r="F31" s="48">
        <f>Dati!F45</f>
        <v>3</v>
      </c>
      <c r="G31" s="48">
        <f>Dati!G45</f>
        <v>4</v>
      </c>
      <c r="H31" s="48">
        <f>Dati!H45</f>
        <v>5</v>
      </c>
      <c r="I31" s="1016" t="s">
        <v>13</v>
      </c>
      <c r="J31" s="1016"/>
      <c r="K31" s="1016"/>
      <c r="L31" s="1016"/>
      <c r="M31" s="1016"/>
    </row>
    <row r="32" spans="1:19" x14ac:dyDescent="0.25">
      <c r="A32" s="48">
        <f>Dati!A46</f>
        <v>1</v>
      </c>
      <c r="B32" s="48">
        <f>Dati!B46</f>
        <v>2007</v>
      </c>
      <c r="C32" s="54" t="e">
        <f>IF(Dati!C46="","",LOG(Dati!C46))</f>
        <v>#VALUE!</v>
      </c>
      <c r="D32" s="55" t="e">
        <f>IF(Dati!J46&lt;5,"",IF(Dati!J46&gt;=6,"",Dati!J46))</f>
        <v>#VALUE!</v>
      </c>
      <c r="E32" s="55" t="str">
        <f>IF(Dati!K46&lt;5,"",IF(Dati!K46&gt;=6,"",Dati!K46))</f>
        <v/>
      </c>
      <c r="F32" s="55" t="str">
        <f>IF(Dati!L46&lt;5,"",IF(Dati!L46&gt;=6,"",Dati!L46))</f>
        <v/>
      </c>
      <c r="G32" s="55" t="e">
        <f>IF(Dati!M46&lt;5,"",IF(Dati!M46&gt;=6,"",Dati!M46))</f>
        <v>#VALUE!</v>
      </c>
      <c r="H32" s="55" t="str">
        <f>IF(Dati!N46&lt;5,"",IF(Dati!N46&gt;=6,"",Dati!N46))</f>
        <v/>
      </c>
      <c r="I32" s="56" t="e">
        <f>IF(C32&lt;5,"",IF(C32&gt;=6,"",IF(Dati!J46="","",(Dati!J46)/C32*100)))</f>
        <v>#VALUE!</v>
      </c>
      <c r="J32" s="56" t="e">
        <f>IF(C32&lt;5,"",IF(C32&gt;=6,"",IF(Dati!K46="","",(Dati!K46)/C32*100)))</f>
        <v>#VALUE!</v>
      </c>
      <c r="K32" s="56" t="e">
        <f>IF(C32&lt;5,"",IF(C32&gt;=6,"",IF(Dati!L46="","",(Dati!L46)/C32*100)))</f>
        <v>#VALUE!</v>
      </c>
      <c r="L32" s="56" t="e">
        <f>IF(C32&lt;5,"",IF(C32&gt;=6,"",IF(Dati!M46="","",(Dati!M46)/C32*100)))</f>
        <v>#VALUE!</v>
      </c>
      <c r="M32" s="56" t="e">
        <f>IF(C32&lt;5,"",IF(C32&gt;=6,"",IF(Dati!N46="","",(Dati!N46)/C32*100)))</f>
        <v>#VALUE!</v>
      </c>
    </row>
    <row r="33" spans="1:13" x14ac:dyDescent="0.25">
      <c r="A33" s="48">
        <f>Dati!A47</f>
        <v>2</v>
      </c>
      <c r="B33" s="48">
        <f>Dati!B47</f>
        <v>2008</v>
      </c>
      <c r="C33" s="54">
        <f>IF(Dati!C47="","",LOG(Dati!C47))</f>
        <v>2.9395192526186187</v>
      </c>
      <c r="D33" s="55" t="str">
        <f>IF(Dati!J47&lt;5,"",IF(Dati!J47&gt;=6,"",Dati!J47))</f>
        <v/>
      </c>
      <c r="E33" s="55" t="str">
        <f>IF(Dati!K47&lt;5,"",IF(Dati!K47&gt;=6,"",Dati!K47))</f>
        <v/>
      </c>
      <c r="F33" s="55" t="str">
        <f>IF(Dati!L47&lt;5,"",IF(Dati!L47&gt;=6,"",Dati!L47))</f>
        <v/>
      </c>
      <c r="G33" s="55" t="str">
        <f>IF(Dati!M47&lt;5,"",IF(Dati!M47&gt;=6,"",Dati!M47))</f>
        <v/>
      </c>
      <c r="H33" s="55" t="str">
        <f>IF(Dati!N47&lt;5,"",IF(Dati!N47&gt;=6,"",Dati!N47))</f>
        <v/>
      </c>
      <c r="I33" s="56" t="str">
        <f>IF(C33&lt;5,"",IF(C33&gt;=6,"",IF(Dati!J47="","",(Dati!J47)/C33*100)))</f>
        <v/>
      </c>
      <c r="J33" s="56" t="str">
        <f>IF(C33&lt;5,"",IF(C33&gt;=6,"",IF(Dati!K47="","",(Dati!K47)/C33*100)))</f>
        <v/>
      </c>
      <c r="K33" s="56" t="str">
        <f>IF(C33&lt;5,"",IF(C33&gt;=6,"",IF(Dati!L47="","",(Dati!L47)/C33*100)))</f>
        <v/>
      </c>
      <c r="L33" s="56" t="str">
        <f>IF(C33&lt;5,"",IF(C33&gt;=6,"",IF(Dati!M47="","",(Dati!M47)/C33*100)))</f>
        <v/>
      </c>
      <c r="M33" s="56" t="str">
        <f>IF(C33&lt;5,"",IF(C33&gt;=6,"",IF(Dati!N47="","",(Dati!N47)/C33*100)))</f>
        <v/>
      </c>
    </row>
    <row r="34" spans="1:13" x14ac:dyDescent="0.25">
      <c r="A34" s="48">
        <f>Dati!A48</f>
        <v>3</v>
      </c>
      <c r="B34" s="48" t="str">
        <f>Dati!B48</f>
        <v/>
      </c>
      <c r="C34" s="54" t="str">
        <f>IF(Dati!C48="","",LOG(Dati!C48))</f>
        <v/>
      </c>
      <c r="D34" s="55" t="str">
        <f>IF(Dati!J48&lt;5,"",IF(Dati!J48&gt;=6,"",Dati!J48))</f>
        <v/>
      </c>
      <c r="E34" s="55" t="str">
        <f>IF(Dati!K48&lt;5,"",IF(Dati!K48&gt;=6,"",Dati!K48))</f>
        <v/>
      </c>
      <c r="F34" s="55" t="str">
        <f>IF(Dati!L48&lt;5,"",IF(Dati!L48&gt;=6,"",Dati!L48))</f>
        <v/>
      </c>
      <c r="G34" s="55" t="str">
        <f>IF(Dati!M48&lt;5,"",IF(Dati!M48&gt;=6,"",Dati!M48))</f>
        <v/>
      </c>
      <c r="H34" s="55" t="str">
        <f>IF(Dati!N48&lt;5,"",IF(Dati!N48&gt;=6,"",Dati!N48))</f>
        <v/>
      </c>
      <c r="I34" s="56" t="str">
        <f>IF(C34&lt;5,"",IF(C34&gt;=6,"",IF(Dati!J48="","",(Dati!J48)/C34*100)))</f>
        <v/>
      </c>
      <c r="J34" s="56" t="str">
        <f>IF(C34&lt;5,"",IF(C34&gt;=6,"",IF(Dati!K48="","",(Dati!K48)/C34*100)))</f>
        <v/>
      </c>
      <c r="K34" s="56" t="str">
        <f>IF(C34&lt;5,"",IF(C34&gt;=6,"",IF(Dati!L48="","",(Dati!L48)/C34*100)))</f>
        <v/>
      </c>
      <c r="L34" s="56" t="str">
        <f>IF(C34&lt;5,"",IF(C34&gt;=6,"",IF(Dati!M48="","",(Dati!M48)/C34*100)))</f>
        <v/>
      </c>
      <c r="M34" s="56" t="str">
        <f>IF(C34&lt;5,"",IF(C34&gt;=6,"",IF(Dati!N48="","",(Dati!N48)/C34*100)))</f>
        <v/>
      </c>
    </row>
    <row r="35" spans="1:13" x14ac:dyDescent="0.25">
      <c r="A35" s="48">
        <f>Dati!A49</f>
        <v>4</v>
      </c>
      <c r="B35" s="48" t="str">
        <f>Dati!B49</f>
        <v/>
      </c>
      <c r="C35" s="54" t="str">
        <f>IF(Dati!C49="","",LOG(Dati!C49))</f>
        <v/>
      </c>
      <c r="D35" s="55" t="str">
        <f>IF(Dati!J49&lt;5,"",IF(Dati!J49&gt;=6,"",Dati!J49))</f>
        <v/>
      </c>
      <c r="E35" s="55" t="str">
        <f>IF(Dati!K49&lt;5,"",IF(Dati!K49&gt;=6,"",Dati!K49))</f>
        <v/>
      </c>
      <c r="F35" s="55" t="str">
        <f>IF(Dati!L49&lt;5,"",IF(Dati!L49&gt;=6,"",Dati!L49))</f>
        <v/>
      </c>
      <c r="G35" s="55" t="str">
        <f>IF(Dati!M49&lt;5,"",IF(Dati!M49&gt;=6,"",Dati!M49))</f>
        <v/>
      </c>
      <c r="H35" s="55" t="str">
        <f>IF(Dati!N49&lt;5,"",IF(Dati!N49&gt;=6,"",Dati!N49))</f>
        <v/>
      </c>
      <c r="I35" s="56" t="str">
        <f>IF(C35&lt;5,"",IF(C35&gt;=6,"",IF(Dati!J49="","",(Dati!J49)/C35*100)))</f>
        <v/>
      </c>
      <c r="J35" s="56" t="str">
        <f>IF(C35&lt;5,"",IF(C35&gt;=6,"",IF(Dati!K49="","",(Dati!K49)/C35*100)))</f>
        <v/>
      </c>
      <c r="K35" s="56" t="str">
        <f>IF(C35&lt;5,"",IF(C35&gt;=6,"",IF(Dati!L49="","",(Dati!L49)/C35*100)))</f>
        <v/>
      </c>
      <c r="L35" s="56" t="str">
        <f>IF(C35&lt;5,"",IF(C35&gt;=6,"",IF(Dati!M49="","",(Dati!M49)/C35*100)))</f>
        <v/>
      </c>
      <c r="M35" s="56" t="str">
        <f>IF(C35&lt;5,"",IF(C35&gt;=6,"",IF(Dati!N49="","",(Dati!N49)/C35*100)))</f>
        <v/>
      </c>
    </row>
    <row r="36" spans="1:13" x14ac:dyDescent="0.25">
      <c r="A36" s="48">
        <f>Dati!A50</f>
        <v>5</v>
      </c>
      <c r="B36" s="48" t="str">
        <f>Dati!B50</f>
        <v/>
      </c>
      <c r="C36" s="54" t="str">
        <f>IF(Dati!C50="","",LOG(Dati!C50))</f>
        <v/>
      </c>
      <c r="D36" s="55" t="str">
        <f>IF(Dati!J50&lt;5,"",IF(Dati!J50&gt;=6,"",Dati!J50))</f>
        <v/>
      </c>
      <c r="E36" s="55" t="str">
        <f>IF(Dati!K50&lt;5,"",IF(Dati!K50&gt;=6,"",Dati!K50))</f>
        <v/>
      </c>
      <c r="F36" s="55" t="str">
        <f>IF(Dati!L50&lt;5,"",IF(Dati!L50&gt;=6,"",Dati!L50))</f>
        <v/>
      </c>
      <c r="G36" s="55" t="str">
        <f>IF(Dati!M50&lt;5,"",IF(Dati!M50&gt;=6,"",Dati!M50))</f>
        <v/>
      </c>
      <c r="H36" s="55" t="str">
        <f>IF(Dati!N50&lt;5,"",IF(Dati!N50&gt;=6,"",Dati!N50))</f>
        <v/>
      </c>
      <c r="I36" s="56" t="str">
        <f>IF(C36&lt;5,"",IF(C36&gt;=6,"",IF(Dati!J50="","",(Dati!J50)/C36*100)))</f>
        <v/>
      </c>
      <c r="J36" s="56" t="str">
        <f>IF(C36&lt;5,"",IF(C36&gt;=6,"",IF(Dati!K50="","",(Dati!K50)/C36*100)))</f>
        <v/>
      </c>
      <c r="K36" s="56" t="str">
        <f>IF(C36&lt;5,"",IF(C36&gt;=6,"",IF(Dati!L50="","",(Dati!L50)/C36*100)))</f>
        <v/>
      </c>
      <c r="L36" s="56" t="str">
        <f>IF(C36&lt;5,"",IF(C36&gt;=6,"",IF(Dati!M50="","",(Dati!M50)/C36*100)))</f>
        <v/>
      </c>
      <c r="M36" s="56" t="str">
        <f>IF(C36&lt;5,"",IF(C36&gt;=6,"",IF(Dati!N50="","",(Dati!N50)/C36*100)))</f>
        <v/>
      </c>
    </row>
    <row r="37" spans="1:13" x14ac:dyDescent="0.25">
      <c r="A37" s="48">
        <f>Dati!A51</f>
        <v>6</v>
      </c>
      <c r="B37" s="48" t="e">
        <f>Dati!B51</f>
        <v>#REF!</v>
      </c>
      <c r="C37" s="54" t="e">
        <f>IF(Dati!C51="","",LOG(Dati!C51))</f>
        <v>#REF!</v>
      </c>
      <c r="D37" s="55" t="e">
        <f>IF(Dati!J51&lt;5,"",IF(Dati!J51&gt;=6,"",Dati!J51))</f>
        <v>#REF!</v>
      </c>
      <c r="E37" s="55" t="e">
        <f>IF(Dati!K51&lt;5,"",IF(Dati!K51&gt;=6,"",Dati!K51))</f>
        <v>#REF!</v>
      </c>
      <c r="F37" s="55" t="e">
        <f>IF(Dati!L51&lt;5,"",IF(Dati!L51&gt;=6,"",Dati!L51))</f>
        <v>#REF!</v>
      </c>
      <c r="G37" s="55" t="e">
        <f>IF(Dati!M51&lt;5,"",IF(Dati!M51&gt;=6,"",Dati!M51))</f>
        <v>#REF!</v>
      </c>
      <c r="H37" s="55" t="e">
        <f>IF(Dati!N51&lt;5,"",IF(Dati!N51&gt;=6,"",Dati!N51))</f>
        <v>#REF!</v>
      </c>
      <c r="I37" s="56" t="e">
        <f>IF(C37&lt;5,"",IF(C37&gt;=6,"",IF(Dati!J51="","",(Dati!J51)/C37*100)))</f>
        <v>#REF!</v>
      </c>
      <c r="J37" s="56" t="e">
        <f>IF(C37&lt;5,"",IF(C37&gt;=6,"",IF(Dati!K51="","",(Dati!K51)/C37*100)))</f>
        <v>#REF!</v>
      </c>
      <c r="K37" s="56" t="e">
        <f>IF(C37&lt;5,"",IF(C37&gt;=6,"",IF(Dati!L51="","",(Dati!L51)/C37*100)))</f>
        <v>#REF!</v>
      </c>
      <c r="L37" s="56" t="e">
        <f>IF(C37&lt;5,"",IF(C37&gt;=6,"",IF(Dati!M51="","",(Dati!M51)/C37*100)))</f>
        <v>#REF!</v>
      </c>
      <c r="M37" s="56" t="e">
        <f>IF(C37&lt;5,"",IF(C37&gt;=6,"",IF(Dati!N51="","",(Dati!N51)/C37*100)))</f>
        <v>#REF!</v>
      </c>
    </row>
    <row r="38" spans="1:13" x14ac:dyDescent="0.25">
      <c r="A38" s="48">
        <f>Dati!A52</f>
        <v>7</v>
      </c>
      <c r="B38" s="48" t="e">
        <f>Dati!B52</f>
        <v>#REF!</v>
      </c>
      <c r="C38" s="54" t="e">
        <f>IF(Dati!C52="","",LOG(Dati!C52))</f>
        <v>#REF!</v>
      </c>
      <c r="D38" s="55" t="e">
        <f>IF(Dati!J52&lt;5,"",IF(Dati!J52&gt;=6,"",Dati!J52))</f>
        <v>#REF!</v>
      </c>
      <c r="E38" s="55" t="e">
        <f>IF(Dati!K52&lt;5,"",IF(Dati!K52&gt;=6,"",Dati!K52))</f>
        <v>#REF!</v>
      </c>
      <c r="F38" s="55" t="e">
        <f>IF(Dati!L52&lt;5,"",IF(Dati!L52&gt;=6,"",Dati!L52))</f>
        <v>#REF!</v>
      </c>
      <c r="G38" s="55" t="e">
        <f>IF(Dati!M52&lt;5,"",IF(Dati!M52&gt;=6,"",Dati!M52))</f>
        <v>#REF!</v>
      </c>
      <c r="H38" s="55" t="e">
        <f>IF(Dati!N52&lt;5,"",IF(Dati!N52&gt;=6,"",Dati!N52))</f>
        <v>#REF!</v>
      </c>
      <c r="I38" s="56" t="e">
        <f>IF(C38&lt;5,"",IF(C38&gt;=6,"",IF(Dati!J52="","",(Dati!J52)/C38*100)))</f>
        <v>#REF!</v>
      </c>
      <c r="J38" s="56" t="e">
        <f>IF(C38&lt;5,"",IF(C38&gt;=6,"",IF(Dati!K52="","",(Dati!K52)/C38*100)))</f>
        <v>#REF!</v>
      </c>
      <c r="K38" s="56" t="e">
        <f>IF(C38&lt;5,"",IF(C38&gt;=6,"",IF(Dati!L52="","",(Dati!L52)/C38*100)))</f>
        <v>#REF!</v>
      </c>
      <c r="L38" s="56" t="e">
        <f>IF(C38&lt;5,"",IF(C38&gt;=6,"",IF(Dati!M52="","",(Dati!M52)/C38*100)))</f>
        <v>#REF!</v>
      </c>
      <c r="M38" s="56" t="e">
        <f>IF(C38&lt;5,"",IF(C38&gt;=6,"",IF(Dati!N52="","",(Dati!N52)/C38*100)))</f>
        <v>#REF!</v>
      </c>
    </row>
    <row r="39" spans="1:13" x14ac:dyDescent="0.25">
      <c r="A39" s="48">
        <f>Dati!A53</f>
        <v>8</v>
      </c>
      <c r="B39" s="48" t="e">
        <f>Dati!B53</f>
        <v>#REF!</v>
      </c>
      <c r="C39" s="54" t="e">
        <f>IF(Dati!C53="","",LOG(Dati!C53))</f>
        <v>#REF!</v>
      </c>
      <c r="D39" s="55" t="e">
        <f>IF(Dati!J53&lt;5,"",IF(Dati!J53&gt;=6,"",Dati!J53))</f>
        <v>#REF!</v>
      </c>
      <c r="E39" s="55" t="e">
        <f>IF(Dati!K53&lt;5,"",IF(Dati!K53&gt;=6,"",Dati!K53))</f>
        <v>#REF!</v>
      </c>
      <c r="F39" s="55" t="e">
        <f>IF(Dati!L53&lt;5,"",IF(Dati!L53&gt;=6,"",Dati!L53))</f>
        <v>#REF!</v>
      </c>
      <c r="G39" s="55" t="e">
        <f>IF(Dati!M53&lt;5,"",IF(Dati!M53&gt;=6,"",Dati!M53))</f>
        <v>#REF!</v>
      </c>
      <c r="H39" s="55" t="e">
        <f>IF(Dati!N53&lt;5,"",IF(Dati!N53&gt;=6,"",Dati!N53))</f>
        <v>#REF!</v>
      </c>
      <c r="I39" s="56" t="e">
        <f>IF(C39&lt;5,"",IF(C39&gt;=6,"",IF(Dati!J53="","",(Dati!J53)/C39*100)))</f>
        <v>#REF!</v>
      </c>
      <c r="J39" s="56" t="e">
        <f>IF(C39&lt;5,"",IF(C39&gt;=6,"",IF(Dati!K53="","",(Dati!K53)/C39*100)))</f>
        <v>#REF!</v>
      </c>
      <c r="K39" s="56" t="e">
        <f>IF(C39&lt;5,"",IF(C39&gt;=6,"",IF(Dati!L53="","",(Dati!L53)/C39*100)))</f>
        <v>#REF!</v>
      </c>
      <c r="L39" s="56" t="e">
        <f>IF(C39&lt;5,"",IF(C39&gt;=6,"",IF(Dati!M53="","",(Dati!M53)/C39*100)))</f>
        <v>#REF!</v>
      </c>
      <c r="M39" s="56" t="e">
        <f>IF(C39&lt;5,"",IF(C39&gt;=6,"",IF(Dati!N53="","",(Dati!N53)/C39*100)))</f>
        <v>#REF!</v>
      </c>
    </row>
    <row r="40" spans="1:13" x14ac:dyDescent="0.25">
      <c r="A40" s="48">
        <f>Dati!A54</f>
        <v>9</v>
      </c>
      <c r="B40" s="48" t="e">
        <f>Dati!B54</f>
        <v>#REF!</v>
      </c>
      <c r="C40" s="54" t="e">
        <f>IF(Dati!C54="","",LOG(Dati!C54))</f>
        <v>#REF!</v>
      </c>
      <c r="D40" s="55" t="e">
        <f>IF(Dati!J54&lt;5,"",IF(Dati!J54&gt;=6,"",Dati!J54))</f>
        <v>#REF!</v>
      </c>
      <c r="E40" s="55" t="e">
        <f>IF(Dati!K54&lt;5,"",IF(Dati!K54&gt;=6,"",Dati!K54))</f>
        <v>#REF!</v>
      </c>
      <c r="F40" s="55" t="e">
        <f>IF(Dati!L54&lt;5,"",IF(Dati!L54&gt;=6,"",Dati!L54))</f>
        <v>#REF!</v>
      </c>
      <c r="G40" s="55" t="e">
        <f>IF(Dati!M54&lt;5,"",IF(Dati!M54&gt;=6,"",Dati!M54))</f>
        <v>#REF!</v>
      </c>
      <c r="H40" s="55" t="e">
        <f>IF(Dati!N54&lt;5,"",IF(Dati!N54&gt;=6,"",Dati!N54))</f>
        <v>#REF!</v>
      </c>
      <c r="I40" s="56" t="e">
        <f>IF(C40&lt;5,"",IF(C40&gt;=6,"",IF(Dati!J54="","",(Dati!J54)/C40*100)))</f>
        <v>#REF!</v>
      </c>
      <c r="J40" s="56" t="e">
        <f>IF(C40&lt;5,"",IF(C40&gt;=6,"",IF(Dati!K54="","",(Dati!K54)/C40*100)))</f>
        <v>#REF!</v>
      </c>
      <c r="K40" s="56" t="e">
        <f>IF(C40&lt;5,"",IF(C40&gt;=6,"",IF(Dati!L54="","",(Dati!L54)/C40*100)))</f>
        <v>#REF!</v>
      </c>
      <c r="L40" s="56" t="e">
        <f>IF(C40&lt;5,"",IF(C40&gt;=6,"",IF(Dati!M54="","",(Dati!M54)/C40*100)))</f>
        <v>#REF!</v>
      </c>
      <c r="M40" s="56" t="e">
        <f>IF(C40&lt;5,"",IF(C40&gt;=6,"",IF(Dati!N54="","",(Dati!N54)/C40*100)))</f>
        <v>#REF!</v>
      </c>
    </row>
    <row r="41" spans="1:13" x14ac:dyDescent="0.25">
      <c r="A41" s="48">
        <f>Dati!A55</f>
        <v>10</v>
      </c>
      <c r="B41" s="48" t="e">
        <f>Dati!B55</f>
        <v>#REF!</v>
      </c>
      <c r="C41" s="54" t="e">
        <f>IF(Dati!C55="","",LOG(Dati!C55))</f>
        <v>#REF!</v>
      </c>
      <c r="D41" s="55" t="e">
        <f>IF(Dati!J55&lt;5,"",IF(Dati!J55&gt;=6,"",Dati!J55))</f>
        <v>#REF!</v>
      </c>
      <c r="E41" s="55" t="e">
        <f>IF(Dati!K55&lt;5,"",IF(Dati!K55&gt;=6,"",Dati!K55))</f>
        <v>#REF!</v>
      </c>
      <c r="F41" s="55" t="e">
        <f>IF(Dati!L55&lt;5,"",IF(Dati!L55&gt;=6,"",Dati!L55))</f>
        <v>#REF!</v>
      </c>
      <c r="G41" s="55" t="e">
        <f>IF(Dati!M55&lt;5,"",IF(Dati!M55&gt;=6,"",Dati!M55))</f>
        <v>#REF!</v>
      </c>
      <c r="H41" s="55" t="e">
        <f>IF(Dati!N55&lt;5,"",IF(Dati!N55&gt;=6,"",Dati!N55))</f>
        <v>#REF!</v>
      </c>
      <c r="I41" s="56" t="e">
        <f>IF(C41&lt;5,"",IF(C41&gt;=6,"",IF(Dati!J55="","",(Dati!J55)/C41*100)))</f>
        <v>#REF!</v>
      </c>
      <c r="J41" s="56" t="e">
        <f>IF(C41&lt;5,"",IF(C41&gt;=6,"",IF(Dati!K55="","",(Dati!K55)/C41*100)))</f>
        <v>#REF!</v>
      </c>
      <c r="K41" s="56" t="e">
        <f>IF(C41&lt;5,"",IF(C41&gt;=6,"",IF(Dati!L55="","",(Dati!L55)/C41*100)))</f>
        <v>#REF!</v>
      </c>
      <c r="L41" s="56" t="e">
        <f>IF(C41&lt;5,"",IF(C41&gt;=6,"",IF(Dati!M55="","",(Dati!M55)/C41*100)))</f>
        <v>#REF!</v>
      </c>
      <c r="M41" s="56" t="e">
        <f>IF(C41&lt;5,"",IF(C41&gt;=6,"",IF(Dati!N55="","",(Dati!N55)/C41*100)))</f>
        <v>#REF!</v>
      </c>
    </row>
    <row r="42" spans="1:13" x14ac:dyDescent="0.25">
      <c r="A42" s="48">
        <f>Dati!A56</f>
        <v>11</v>
      </c>
      <c r="B42" s="48" t="e">
        <f>Dati!B56</f>
        <v>#REF!</v>
      </c>
      <c r="C42" s="54" t="e">
        <f>IF(Dati!C56="","",LOG(Dati!C56))</f>
        <v>#REF!</v>
      </c>
      <c r="D42" s="55" t="e">
        <f>IF(Dati!J56&lt;5,"",IF(Dati!J56&gt;=6,"",Dati!J56))</f>
        <v>#REF!</v>
      </c>
      <c r="E42" s="55" t="e">
        <f>IF(Dati!K56&lt;5,"",IF(Dati!K56&gt;=6,"",Dati!K56))</f>
        <v>#REF!</v>
      </c>
      <c r="F42" s="55" t="e">
        <f>IF(Dati!L56&lt;5,"",IF(Dati!L56&gt;=6,"",Dati!L56))</f>
        <v>#REF!</v>
      </c>
      <c r="G42" s="55" t="e">
        <f>IF(Dati!M56&lt;5,"",IF(Dati!M56&gt;=6,"",Dati!M56))</f>
        <v>#REF!</v>
      </c>
      <c r="H42" s="55" t="e">
        <f>IF(Dati!N56&lt;5,"",IF(Dati!N56&gt;=6,"",Dati!N56))</f>
        <v>#REF!</v>
      </c>
      <c r="I42" s="56" t="e">
        <f>IF(C42&lt;5,"",IF(C42&gt;=6,"",IF(Dati!J56="","",(Dati!J56)/C42*100)))</f>
        <v>#REF!</v>
      </c>
      <c r="J42" s="56" t="e">
        <f>IF(C42&lt;5,"",IF(C42&gt;=6,"",IF(Dati!K56="","",(Dati!K56)/C42*100)))</f>
        <v>#REF!</v>
      </c>
      <c r="K42" s="56" t="e">
        <f>IF(C42&lt;5,"",IF(C42&gt;=6,"",IF(Dati!L56="","",(Dati!L56)/C42*100)))</f>
        <v>#REF!</v>
      </c>
      <c r="L42" s="56" t="e">
        <f>IF(C42&lt;5,"",IF(C42&gt;=6,"",IF(Dati!M56="","",(Dati!M56)/C42*100)))</f>
        <v>#REF!</v>
      </c>
      <c r="M42" s="56" t="e">
        <f>IF(C42&lt;5,"",IF(C42&gt;=6,"",IF(Dati!N56="","",(Dati!N56)/C42*100)))</f>
        <v>#REF!</v>
      </c>
    </row>
    <row r="43" spans="1:13" x14ac:dyDescent="0.25">
      <c r="A43" s="48">
        <f>Dati!A57</f>
        <v>12</v>
      </c>
      <c r="B43" s="48" t="e">
        <f>Dati!B57</f>
        <v>#REF!</v>
      </c>
      <c r="C43" s="54" t="e">
        <f>IF(Dati!C57="","",LOG(Dati!C57))</f>
        <v>#REF!</v>
      </c>
      <c r="D43" s="55" t="e">
        <f>IF(Dati!J57&lt;5,"",IF(Dati!J57&gt;=6,"",Dati!J57))</f>
        <v>#REF!</v>
      </c>
      <c r="E43" s="55" t="e">
        <f>IF(Dati!K57&lt;5,"",IF(Dati!K57&gt;=6,"",Dati!K57))</f>
        <v>#REF!</v>
      </c>
      <c r="F43" s="55" t="e">
        <f>IF(Dati!L57&lt;5,"",IF(Dati!L57&gt;=6,"",Dati!L57))</f>
        <v>#REF!</v>
      </c>
      <c r="G43" s="55" t="e">
        <f>IF(Dati!M57&lt;5,"",IF(Dati!M57&gt;=6,"",Dati!M57))</f>
        <v>#REF!</v>
      </c>
      <c r="H43" s="55" t="e">
        <f>IF(Dati!N57&lt;5,"",IF(Dati!N57&gt;=6,"",Dati!N57))</f>
        <v>#REF!</v>
      </c>
      <c r="I43" s="56" t="e">
        <f>IF(C43&lt;5,"",IF(C43&gt;=6,"",IF(Dati!J57="","",(Dati!J57)/C43*100)))</f>
        <v>#REF!</v>
      </c>
      <c r="J43" s="56" t="e">
        <f>IF(C43&lt;5,"",IF(C43&gt;=6,"",IF(Dati!K57="","",(Dati!K57)/C43*100)))</f>
        <v>#REF!</v>
      </c>
      <c r="K43" s="56" t="e">
        <f>IF(C43&lt;5,"",IF(C43&gt;=6,"",IF(Dati!L57="","",(Dati!L57)/C43*100)))</f>
        <v>#REF!</v>
      </c>
      <c r="L43" s="56" t="e">
        <f>IF(C43&lt;5,"",IF(C43&gt;=6,"",IF(Dati!M57="","",(Dati!M57)/C43*100)))</f>
        <v>#REF!</v>
      </c>
      <c r="M43" s="56" t="e">
        <f>IF(C43&lt;5,"",IF(C43&gt;=6,"",IF(Dati!N57="","",(Dati!N57)/C43*100)))</f>
        <v>#REF!</v>
      </c>
    </row>
    <row r="44" spans="1:13" x14ac:dyDescent="0.25">
      <c r="A44" s="48">
        <f>Dati!A58</f>
        <v>13</v>
      </c>
      <c r="B44" s="48" t="e">
        <f>Dati!B58</f>
        <v>#REF!</v>
      </c>
      <c r="C44" s="54" t="e">
        <f>IF(Dati!C58="","",LOG(Dati!C58))</f>
        <v>#REF!</v>
      </c>
      <c r="D44" s="55" t="e">
        <f>IF(Dati!J58&lt;5,"",IF(Dati!J58&gt;=6,"",Dati!J58))</f>
        <v>#REF!</v>
      </c>
      <c r="E44" s="55" t="e">
        <f>IF(Dati!K58&lt;5,"",IF(Dati!K58&gt;=6,"",Dati!K58))</f>
        <v>#REF!</v>
      </c>
      <c r="F44" s="55" t="e">
        <f>IF(Dati!L58&lt;5,"",IF(Dati!L58&gt;=6,"",Dati!L58))</f>
        <v>#REF!</v>
      </c>
      <c r="G44" s="55" t="e">
        <f>IF(Dati!M58&lt;5,"",IF(Dati!M58&gt;=6,"",Dati!M58))</f>
        <v>#REF!</v>
      </c>
      <c r="H44" s="55" t="e">
        <f>IF(Dati!N58&lt;5,"",IF(Dati!N58&gt;=6,"",Dati!N58))</f>
        <v>#REF!</v>
      </c>
      <c r="I44" s="56" t="e">
        <f>IF(C44&lt;5,"",IF(C44&gt;=6,"",IF(Dati!J58="","",(Dati!J58)/C44*100)))</f>
        <v>#REF!</v>
      </c>
      <c r="J44" s="56" t="e">
        <f>IF(C44&lt;5,"",IF(C44&gt;=6,"",IF(Dati!K58="","",(Dati!K58)/C44*100)))</f>
        <v>#REF!</v>
      </c>
      <c r="K44" s="56" t="e">
        <f>IF(C44&lt;5,"",IF(C44&gt;=6,"",IF(Dati!L58="","",(Dati!L58)/C44*100)))</f>
        <v>#REF!</v>
      </c>
      <c r="L44" s="56" t="e">
        <f>IF(C44&lt;5,"",IF(C44&gt;=6,"",IF(Dati!M58="","",(Dati!M58)/C44*100)))</f>
        <v>#REF!</v>
      </c>
      <c r="M44" s="56" t="e">
        <f>IF(C44&lt;5,"",IF(C44&gt;=6,"",IF(Dati!N58="","",(Dati!N58)/C44*100)))</f>
        <v>#REF!</v>
      </c>
    </row>
    <row r="45" spans="1:13" x14ac:dyDescent="0.25">
      <c r="A45" s="48">
        <f>Dati!A59</f>
        <v>14</v>
      </c>
      <c r="B45" s="48" t="e">
        <f>Dati!B59</f>
        <v>#REF!</v>
      </c>
      <c r="C45" s="54" t="e">
        <f>IF(Dati!C59="","",LOG(Dati!C59))</f>
        <v>#REF!</v>
      </c>
      <c r="D45" s="55" t="e">
        <f>IF(Dati!J59&lt;5,"",IF(Dati!J59&gt;=6,"",Dati!J59))</f>
        <v>#REF!</v>
      </c>
      <c r="E45" s="55" t="e">
        <f>IF(Dati!K59&lt;5,"",IF(Dati!K59&gt;=6,"",Dati!K59))</f>
        <v>#REF!</v>
      </c>
      <c r="F45" s="55" t="e">
        <f>IF(Dati!L59&lt;5,"",IF(Dati!L59&gt;=6,"",Dati!L59))</f>
        <v>#REF!</v>
      </c>
      <c r="G45" s="55" t="e">
        <f>IF(Dati!M59&lt;5,"",IF(Dati!M59&gt;=6,"",Dati!M59))</f>
        <v>#REF!</v>
      </c>
      <c r="H45" s="55" t="e">
        <f>IF(Dati!N59&lt;5,"",IF(Dati!N59&gt;=6,"",Dati!N59))</f>
        <v>#REF!</v>
      </c>
      <c r="I45" s="56" t="e">
        <f>IF(C45&lt;5,"",IF(C45&gt;=6,"",IF(Dati!J59="","",(Dati!J59)/C45*100)))</f>
        <v>#REF!</v>
      </c>
      <c r="J45" s="56" t="e">
        <f>IF(C45&lt;5,"",IF(C45&gt;=6,"",IF(Dati!K59="","",(Dati!K59)/C45*100)))</f>
        <v>#REF!</v>
      </c>
      <c r="K45" s="56" t="e">
        <f>IF(C45&lt;5,"",IF(C45&gt;=6,"",IF(Dati!L59="","",(Dati!L59)/C45*100)))</f>
        <v>#REF!</v>
      </c>
      <c r="L45" s="56" t="e">
        <f>IF(C45&lt;5,"",IF(C45&gt;=6,"",IF(Dati!M59="","",(Dati!M59)/C45*100)))</f>
        <v>#REF!</v>
      </c>
      <c r="M45" s="56" t="e">
        <f>IF(C45&lt;5,"",IF(C45&gt;=6,"",IF(Dati!N59="","",(Dati!N59)/C45*100)))</f>
        <v>#REF!</v>
      </c>
    </row>
    <row r="46" spans="1:13" x14ac:dyDescent="0.25">
      <c r="A46" s="48">
        <f>Dati!A60</f>
        <v>15</v>
      </c>
      <c r="B46" s="48" t="e">
        <f>Dati!B60</f>
        <v>#REF!</v>
      </c>
      <c r="C46" s="54" t="e">
        <f>IF(Dati!C60="","",LOG(Dati!C60))</f>
        <v>#REF!</v>
      </c>
      <c r="D46" s="55" t="e">
        <f>IF(Dati!J60&lt;5,"",IF(Dati!J60&gt;=6,"",Dati!J60))</f>
        <v>#REF!</v>
      </c>
      <c r="E46" s="55" t="e">
        <f>IF(Dati!K60&lt;5,"",IF(Dati!K60&gt;=6,"",Dati!K60))</f>
        <v>#REF!</v>
      </c>
      <c r="F46" s="55" t="e">
        <f>IF(Dati!L60&lt;5,"",IF(Dati!L60&gt;=6,"",Dati!L60))</f>
        <v>#REF!</v>
      </c>
      <c r="G46" s="55" t="e">
        <f>IF(Dati!M60&lt;5,"",IF(Dati!M60&gt;=6,"",Dati!M60))</f>
        <v>#REF!</v>
      </c>
      <c r="H46" s="55" t="e">
        <f>IF(Dati!N60&lt;5,"",IF(Dati!N60&gt;=6,"",Dati!N60))</f>
        <v>#REF!</v>
      </c>
      <c r="I46" s="56" t="e">
        <f>IF(C46&lt;5,"",IF(C46&gt;=6,"",IF(Dati!J60="","",(Dati!J60)/C46*100)))</f>
        <v>#REF!</v>
      </c>
      <c r="J46" s="56" t="e">
        <f>IF(C46&lt;5,"",IF(C46&gt;=6,"",IF(Dati!K60="","",(Dati!K60)/C46*100)))</f>
        <v>#REF!</v>
      </c>
      <c r="K46" s="56" t="e">
        <f>IF(C46&lt;5,"",IF(C46&gt;=6,"",IF(Dati!L60="","",(Dati!L60)/C46*100)))</f>
        <v>#REF!</v>
      </c>
      <c r="L46" s="56" t="e">
        <f>IF(C46&lt;5,"",IF(C46&gt;=6,"",IF(Dati!M60="","",(Dati!M60)/C46*100)))</f>
        <v>#REF!</v>
      </c>
      <c r="M46" s="56" t="e">
        <f>IF(C46&lt;5,"",IF(C46&gt;=6,"",IF(Dati!N60="","",(Dati!N60)/C46*100)))</f>
        <v>#REF!</v>
      </c>
    </row>
    <row r="47" spans="1:13" x14ac:dyDescent="0.25">
      <c r="A47" s="48">
        <f>Dati!A61</f>
        <v>16</v>
      </c>
      <c r="B47" s="48" t="e">
        <f>Dati!B61</f>
        <v>#REF!</v>
      </c>
      <c r="C47" s="54" t="e">
        <f>IF(Dati!C61="","",LOG(Dati!C61))</f>
        <v>#REF!</v>
      </c>
      <c r="D47" s="55" t="e">
        <f>IF(Dati!J61&lt;5,"",IF(Dati!J61&gt;=6,"",Dati!J61))</f>
        <v>#REF!</v>
      </c>
      <c r="E47" s="55" t="e">
        <f>IF(Dati!K61&lt;5,"",IF(Dati!K61&gt;=6,"",Dati!K61))</f>
        <v>#REF!</v>
      </c>
      <c r="F47" s="55" t="e">
        <f>IF(Dati!L61&lt;5,"",IF(Dati!L61&gt;=6,"",Dati!L61))</f>
        <v>#REF!</v>
      </c>
      <c r="G47" s="55" t="e">
        <f>IF(Dati!M61&lt;5,"",IF(Dati!M61&gt;=6,"",Dati!M61))</f>
        <v>#REF!</v>
      </c>
      <c r="H47" s="55" t="e">
        <f>IF(Dati!N61&lt;5,"",IF(Dati!N61&gt;=6,"",Dati!N61))</f>
        <v>#REF!</v>
      </c>
      <c r="I47" s="56" t="e">
        <f>IF(C47&lt;5,"",IF(C47&gt;=6,"",IF(Dati!J61="","",(Dati!J61)/C47*100)))</f>
        <v>#REF!</v>
      </c>
      <c r="J47" s="56" t="e">
        <f>IF(C47&lt;5,"",IF(C47&gt;=6,"",IF(Dati!K61="","",(Dati!K61)/C47*100)))</f>
        <v>#REF!</v>
      </c>
      <c r="K47" s="56" t="e">
        <f>IF(C47&lt;5,"",IF(C47&gt;=6,"",IF(Dati!L61="","",(Dati!L61)/C47*100)))</f>
        <v>#REF!</v>
      </c>
      <c r="L47" s="56" t="e">
        <f>IF(C47&lt;5,"",IF(C47&gt;=6,"",IF(Dati!M61="","",(Dati!M61)/C47*100)))</f>
        <v>#REF!</v>
      </c>
      <c r="M47" s="56" t="e">
        <f>IF(C47&lt;5,"",IF(C47&gt;=6,"",IF(Dati!N61="","",(Dati!N61)/C47*100)))</f>
        <v>#REF!</v>
      </c>
    </row>
    <row r="48" spans="1:13" x14ac:dyDescent="0.25">
      <c r="A48" s="48">
        <f>Dati!A62</f>
        <v>17</v>
      </c>
      <c r="B48" s="48" t="e">
        <f>Dati!B62</f>
        <v>#REF!</v>
      </c>
      <c r="C48" s="54" t="e">
        <f>IF(Dati!C62="","",LOG(Dati!C62))</f>
        <v>#REF!</v>
      </c>
      <c r="D48" s="55" t="e">
        <f>IF(Dati!J62&lt;5,"",IF(Dati!J62&gt;=6,"",Dati!J62))</f>
        <v>#REF!</v>
      </c>
      <c r="E48" s="55" t="e">
        <f>IF(Dati!K62&lt;5,"",IF(Dati!K62&gt;=6,"",Dati!K62))</f>
        <v>#REF!</v>
      </c>
      <c r="F48" s="55" t="e">
        <f>IF(Dati!L62&lt;5,"",IF(Dati!L62&gt;=6,"",Dati!L62))</f>
        <v>#REF!</v>
      </c>
      <c r="G48" s="55" t="e">
        <f>IF(Dati!M62&lt;5,"",IF(Dati!M62&gt;=6,"",Dati!M62))</f>
        <v>#REF!</v>
      </c>
      <c r="H48" s="55" t="e">
        <f>IF(Dati!N62&lt;5,"",IF(Dati!N62&gt;=6,"",Dati!N62))</f>
        <v>#REF!</v>
      </c>
      <c r="I48" s="56" t="e">
        <f>IF(C48&lt;5,"",IF(C48&gt;=6,"",IF(Dati!J62="","",(Dati!J62)/C48*100)))</f>
        <v>#REF!</v>
      </c>
      <c r="J48" s="56" t="e">
        <f>IF(C48&lt;5,"",IF(C48&gt;=6,"",IF(Dati!K62="","",(Dati!K62)/C48*100)))</f>
        <v>#REF!</v>
      </c>
      <c r="K48" s="56" t="e">
        <f>IF(C48&lt;5,"",IF(C48&gt;=6,"",IF(Dati!L62="","",(Dati!L62)/C48*100)))</f>
        <v>#REF!</v>
      </c>
      <c r="L48" s="56" t="e">
        <f>IF(C48&lt;5,"",IF(C48&gt;=6,"",IF(Dati!M62="","",(Dati!M62)/C48*100)))</f>
        <v>#REF!</v>
      </c>
      <c r="M48" s="56" t="e">
        <f>IF(C48&lt;5,"",IF(C48&gt;=6,"",IF(Dati!N62="","",(Dati!N62)/C48*100)))</f>
        <v>#REF!</v>
      </c>
    </row>
    <row r="49" spans="1:13" ht="13.8" thickBot="1" x14ac:dyDescent="0.3">
      <c r="A49" s="48"/>
      <c r="B49" s="48"/>
      <c r="C49" s="67"/>
      <c r="D49" s="66"/>
      <c r="E49" s="66"/>
      <c r="F49" s="66"/>
      <c r="G49" s="66"/>
      <c r="H49" s="66"/>
      <c r="I49" s="52"/>
      <c r="J49" s="52"/>
      <c r="K49" s="52"/>
      <c r="L49" s="52"/>
      <c r="M49" s="52"/>
    </row>
    <row r="50" spans="1:13" ht="13.8" thickTop="1" x14ac:dyDescent="0.25">
      <c r="A50" s="68"/>
      <c r="B50" s="68"/>
      <c r="C50" s="69" t="s">
        <v>14</v>
      </c>
      <c r="D50" s="69"/>
      <c r="E50" s="70" t="str">
        <f>IF(COUNT(D32:H48)&lt;2,"",AVERAGE(D32:H48))</f>
        <v/>
      </c>
      <c r="F50" s="69"/>
      <c r="G50" s="69"/>
      <c r="H50" s="69"/>
      <c r="I50" s="71"/>
      <c r="J50" s="71" t="s">
        <v>7</v>
      </c>
      <c r="K50" s="71"/>
      <c r="L50" s="71"/>
      <c r="M50" s="71"/>
    </row>
    <row r="51" spans="1:13" x14ac:dyDescent="0.25">
      <c r="C51" s="73" t="s">
        <v>6</v>
      </c>
      <c r="E51" s="55" t="str">
        <f>IF(COUNT(D32:H48)&lt;2,"",STDEV(D32:H48))</f>
        <v/>
      </c>
      <c r="J51" s="73" t="s">
        <v>14</v>
      </c>
      <c r="K51" s="73"/>
      <c r="L51" s="55" t="str">
        <f>IF(COUNT(I32:M48)=0,"",AVERAGE(I32:M48))</f>
        <v/>
      </c>
    </row>
    <row r="52" spans="1:13" x14ac:dyDescent="0.25">
      <c r="C52" s="73" t="s">
        <v>23</v>
      </c>
      <c r="E52" s="55" t="str">
        <f>IF(COUNT(D32:H48)=0,"Immettere dati",IF(COUNT(D32:H48)&lt;2,"Immettere più dati",E51*2^0.5*(TINV(0.05,COUNT(D32:H48)-1))))</f>
        <v>Immettere dati</v>
      </c>
      <c r="F52" s="54" t="str">
        <f>IF(COUNT(D32:H48)=0,"",IF(COUNT(D32:H48)&lt;6,"Attenzione, dati insufficienti!",""))</f>
        <v/>
      </c>
      <c r="J52" s="73" t="s">
        <v>52</v>
      </c>
      <c r="K52" s="73"/>
      <c r="L52" s="55" t="str">
        <f>IF(COUNT(I32:M48)&lt;2,"",STDEV(I32:M48)*2)</f>
        <v/>
      </c>
    </row>
    <row r="53" spans="1:13" x14ac:dyDescent="0.25">
      <c r="C53" s="39" t="s">
        <v>9</v>
      </c>
      <c r="E53" s="55" t="str">
        <f>IF(COUNT(D32:H48)&lt;2,"",E52/(2^0.5))</f>
        <v/>
      </c>
      <c r="F53" s="74" t="str">
        <f>IF(COUNT(D32:H48)=0,"",IF(COUNT(D32:H48)&lt;6,"Attenzione, dati insufficienti!",""))</f>
        <v/>
      </c>
      <c r="L53" s="39" t="str">
        <f>IF(COUNT(I32:M48)&lt;2,"",DEVSQ(I32:M48))</f>
        <v/>
      </c>
    </row>
    <row r="54" spans="1:13" ht="13.8" thickBot="1" x14ac:dyDescent="0.3">
      <c r="C54" s="39" t="s">
        <v>10</v>
      </c>
      <c r="E54" s="55" t="str">
        <f>IF(COUNT(D32:H48)&lt;2,"",E52/2)</f>
        <v/>
      </c>
      <c r="F54" s="74" t="str">
        <f>IF(COUNT(D32:H48)=0,"",IF(COUNT(D32:H48)&lt;6,"Attenzione, dati insufficienti!",""))</f>
        <v/>
      </c>
      <c r="L54" s="39" t="str">
        <f>IF(COUNT(I32:M48)&lt;2,"",VAR(I32:M48))</f>
        <v/>
      </c>
    </row>
    <row r="55" spans="1:13" ht="13.8" thickTop="1" x14ac:dyDescent="0.25">
      <c r="A55" s="71"/>
      <c r="B55" s="71"/>
      <c r="C55" s="71"/>
      <c r="D55" s="71"/>
      <c r="E55" s="70"/>
      <c r="F55" s="71"/>
      <c r="G55" s="71"/>
      <c r="H55" s="71"/>
      <c r="I55" s="71"/>
      <c r="J55" s="71"/>
      <c r="K55" s="71"/>
      <c r="L55" s="71"/>
      <c r="M55" s="71"/>
    </row>
    <row r="56" spans="1:13" ht="12.6" customHeight="1" x14ac:dyDescent="0.25">
      <c r="A56" s="39" t="s">
        <v>17</v>
      </c>
      <c r="D56" s="45"/>
      <c r="E56" s="44"/>
      <c r="F56" s="44"/>
      <c r="G56" s="52"/>
      <c r="H56" s="52"/>
    </row>
    <row r="57" spans="1:13" x14ac:dyDescent="0.25">
      <c r="A57" s="48" t="str">
        <f>Dati!A77</f>
        <v>N.</v>
      </c>
      <c r="B57" s="48" t="str">
        <f>Dati!B77</f>
        <v>Anno</v>
      </c>
      <c r="C57" s="49" t="str">
        <f>Dati!C83</f>
        <v/>
      </c>
      <c r="D57" s="50">
        <f>Dati!J77</f>
        <v>1</v>
      </c>
      <c r="E57" s="50">
        <f>Dati!K77</f>
        <v>2</v>
      </c>
      <c r="F57" s="50">
        <f>Dati!L77</f>
        <v>3</v>
      </c>
      <c r="G57" s="50">
        <f>Dati!M77</f>
        <v>4</v>
      </c>
      <c r="H57" s="50">
        <f>Dati!N77</f>
        <v>5</v>
      </c>
      <c r="I57" s="1016" t="s">
        <v>13</v>
      </c>
      <c r="J57" s="1016"/>
      <c r="K57" s="1016"/>
      <c r="L57" s="1016"/>
      <c r="M57" s="1016"/>
    </row>
    <row r="58" spans="1:13" x14ac:dyDescent="0.25">
      <c r="A58" s="48">
        <f>Dati!A78</f>
        <v>1</v>
      </c>
      <c r="B58" s="48">
        <f>Dati!B78</f>
        <v>2000</v>
      </c>
      <c r="C58" s="54">
        <f>IF(Dati!C78="","",LOG(Dati!C78))</f>
        <v>4.0043213737826422</v>
      </c>
      <c r="D58" s="55" t="str">
        <f>IF(Dati!J78&lt;5,"",IF(Dati!J78&gt;=6,"",Dati!J78))</f>
        <v/>
      </c>
      <c r="E58" s="55" t="str">
        <f>IF(Dati!K78&lt;5,"",IF(Dati!K78&gt;=6,"",Dati!K78))</f>
        <v/>
      </c>
      <c r="F58" s="55" t="str">
        <f>IF(Dati!L78&lt;5,"",IF(Dati!L78&gt;=6,"",Dati!L78))</f>
        <v/>
      </c>
      <c r="G58" s="55" t="str">
        <f>IF(Dati!M78&lt;5,"",IF(Dati!M78&gt;=6,"",Dati!M78))</f>
        <v/>
      </c>
      <c r="H58" s="55" t="str">
        <f>IF(Dati!N78&lt;5,"",IF(Dati!N78&gt;=6,"",Dati!N78))</f>
        <v/>
      </c>
      <c r="I58" s="56" t="str">
        <f>IF(C58&lt;5,"",IF(C58&gt;=6,"",IF(Dati!J78="","",(Dati!J78)/C58*100)))</f>
        <v/>
      </c>
      <c r="J58" s="56" t="str">
        <f>IF(C58&lt;5,"",IF(C58&gt;=6,"",IF(Dati!K78="","",(Dati!K78)/C58*100)))</f>
        <v/>
      </c>
      <c r="K58" s="56" t="str">
        <f>IF(C58&lt;5,"",IF(C58&gt;=6,"",IF(Dati!L78="","",(Dati!L78)/C58*100)))</f>
        <v/>
      </c>
      <c r="L58" s="56" t="str">
        <f>IF(C58&lt;5,"",IF(C58&gt;=6,"",IF(Dati!M78="","",(Dati!M78)/C58*100)))</f>
        <v/>
      </c>
      <c r="M58" s="56" t="str">
        <f>IF(C58&lt;5,"",IF(C58&gt;=6,"",IF(Dati!N78="","",(Dati!N78)/C58*100)))</f>
        <v/>
      </c>
    </row>
    <row r="59" spans="1:13" x14ac:dyDescent="0.25">
      <c r="A59" s="48">
        <f>Dati!A79</f>
        <v>2</v>
      </c>
      <c r="B59" s="48">
        <f>Dati!B79</f>
        <v>2002</v>
      </c>
      <c r="C59" s="54">
        <f>IF(Dati!C79="","",LOG(Dati!C79))</f>
        <v>4.0791812460476251</v>
      </c>
      <c r="D59" s="55" t="str">
        <f>IF(Dati!J79&lt;5,"",IF(Dati!J79&gt;=6,"",Dati!J79))</f>
        <v/>
      </c>
      <c r="E59" s="55" t="str">
        <f>IF(Dati!K79&lt;5,"",IF(Dati!K79&gt;=6,"",Dati!K79))</f>
        <v/>
      </c>
      <c r="F59" s="55" t="str">
        <f>IF(Dati!L79&lt;5,"",IF(Dati!L79&gt;=6,"",Dati!L79))</f>
        <v/>
      </c>
      <c r="G59" s="55" t="str">
        <f>IF(Dati!M79&lt;5,"",IF(Dati!M79&gt;=6,"",Dati!M79))</f>
        <v/>
      </c>
      <c r="H59" s="55" t="str">
        <f>IF(Dati!N79&lt;5,"",IF(Dati!N79&gt;=6,"",Dati!N79))</f>
        <v/>
      </c>
      <c r="I59" s="56" t="str">
        <f>IF(C59&lt;5,"",IF(C59&gt;=6,"",IF(Dati!J79="","",(Dati!J79)/C59*100)))</f>
        <v/>
      </c>
      <c r="J59" s="56" t="str">
        <f>IF(C59&lt;5,"",IF(C59&gt;=6,"",IF(Dati!K79="","",(Dati!K79)/C59*100)))</f>
        <v/>
      </c>
      <c r="K59" s="56" t="str">
        <f>IF(C59&lt;5,"",IF(C59&gt;=6,"",IF(Dati!L79="","",(Dati!L79)/C59*100)))</f>
        <v/>
      </c>
      <c r="L59" s="56" t="str">
        <f>IF(C59&lt;5,"",IF(C59&gt;=6,"",IF(Dati!M79="","",(Dati!M79)/C59*100)))</f>
        <v/>
      </c>
      <c r="M59" s="56" t="str">
        <f>IF(C59&lt;5,"",IF(C59&gt;=6,"",IF(Dati!N79="","",(Dati!N79)/C59*100)))</f>
        <v/>
      </c>
    </row>
    <row r="60" spans="1:13" x14ac:dyDescent="0.25">
      <c r="A60" s="48">
        <f>Dati!A80</f>
        <v>3</v>
      </c>
      <c r="B60" s="48">
        <f>Dati!B80</f>
        <v>2003</v>
      </c>
      <c r="C60" s="54">
        <f>IF(Dati!C80="","",LOG(Dati!C80))</f>
        <v>4.4099331233312942</v>
      </c>
      <c r="D60" s="55" t="str">
        <f>IF(Dati!J80&lt;5,"",IF(Dati!J80&gt;=6,"",Dati!J80))</f>
        <v/>
      </c>
      <c r="E60" s="55" t="str">
        <f>IF(Dati!K80&lt;5,"",IF(Dati!K80&gt;=6,"",Dati!K80))</f>
        <v/>
      </c>
      <c r="F60" s="55" t="str">
        <f>IF(Dati!L80&lt;5,"",IF(Dati!L80&gt;=6,"",Dati!L80))</f>
        <v/>
      </c>
      <c r="G60" s="55" t="str">
        <f>IF(Dati!M80&lt;5,"",IF(Dati!M80&gt;=6,"",Dati!M80))</f>
        <v/>
      </c>
      <c r="H60" s="55" t="str">
        <f>IF(Dati!N80&lt;5,"",IF(Dati!N80&gt;=6,"",Dati!N80))</f>
        <v/>
      </c>
      <c r="I60" s="56" t="str">
        <f>IF(C60&lt;5,"",IF(C60&gt;=6,"",IF(Dati!J80="","",(Dati!J80)/C60*100)))</f>
        <v/>
      </c>
      <c r="J60" s="56" t="str">
        <f>IF(C60&lt;5,"",IF(C60&gt;=6,"",IF(Dati!K80="","",(Dati!K80)/C60*100)))</f>
        <v/>
      </c>
      <c r="K60" s="56" t="str">
        <f>IF(C60&lt;5,"",IF(C60&gt;=6,"",IF(Dati!L80="","",(Dati!L80)/C60*100)))</f>
        <v/>
      </c>
      <c r="L60" s="56" t="str">
        <f>IF(C60&lt;5,"",IF(C60&gt;=6,"",IF(Dati!M80="","",(Dati!M80)/C60*100)))</f>
        <v/>
      </c>
      <c r="M60" s="56" t="str">
        <f>IF(C60&lt;5,"",IF(C60&gt;=6,"",IF(Dati!N80="","",(Dati!N80)/C60*100)))</f>
        <v/>
      </c>
    </row>
    <row r="61" spans="1:13" x14ac:dyDescent="0.25">
      <c r="A61" s="48">
        <f>Dati!A81</f>
        <v>4</v>
      </c>
      <c r="B61" s="48" t="str">
        <f>Dati!B81</f>
        <v/>
      </c>
      <c r="C61" s="54" t="str">
        <f>IF(Dati!C81="","",LOG(Dati!C81))</f>
        <v/>
      </c>
      <c r="D61" s="55" t="str">
        <f>IF(Dati!J81&lt;5,"",IF(Dati!J81&gt;=6,"",Dati!J81))</f>
        <v/>
      </c>
      <c r="E61" s="55" t="str">
        <f>IF(Dati!K81&lt;5,"",IF(Dati!K81&gt;=6,"",Dati!K81))</f>
        <v/>
      </c>
      <c r="F61" s="55" t="str">
        <f>IF(Dati!L81&lt;5,"",IF(Dati!L81&gt;=6,"",Dati!L81))</f>
        <v/>
      </c>
      <c r="G61" s="55" t="str">
        <f>IF(Dati!M81&lt;5,"",IF(Dati!M81&gt;=6,"",Dati!M81))</f>
        <v/>
      </c>
      <c r="H61" s="55" t="str">
        <f>IF(Dati!N81&lt;5,"",IF(Dati!N81&gt;=6,"",Dati!N81))</f>
        <v/>
      </c>
      <c r="I61" s="56" t="str">
        <f>IF(C61&lt;5,"",IF(C61&gt;=6,"",IF(Dati!J81="","",(Dati!J81)/C61*100)))</f>
        <v/>
      </c>
      <c r="J61" s="56" t="str">
        <f>IF(C61&lt;5,"",IF(C61&gt;=6,"",IF(Dati!K81="","",(Dati!K81)/C61*100)))</f>
        <v/>
      </c>
      <c r="K61" s="56" t="str">
        <f>IF(C61&lt;5,"",IF(C61&gt;=6,"",IF(Dati!L81="","",(Dati!L81)/C61*100)))</f>
        <v/>
      </c>
      <c r="L61" s="56" t="str">
        <f>IF(C61&lt;5,"",IF(C61&gt;=6,"",IF(Dati!M81="","",(Dati!M81)/C61*100)))</f>
        <v/>
      </c>
      <c r="M61" s="56" t="str">
        <f>IF(C61&lt;5,"",IF(C61&gt;=6,"",IF(Dati!N81="","",(Dati!N81)/C61*100)))</f>
        <v/>
      </c>
    </row>
    <row r="62" spans="1:13" x14ac:dyDescent="0.25">
      <c r="A62" s="48">
        <f>Dati!A82</f>
        <v>5</v>
      </c>
      <c r="B62" s="48" t="str">
        <f>Dati!B82</f>
        <v/>
      </c>
      <c r="C62" s="54" t="str">
        <f>IF(Dati!C82="","",LOG(Dati!C82))</f>
        <v/>
      </c>
      <c r="D62" s="55" t="str">
        <f>IF(Dati!J82&lt;5,"",IF(Dati!J82&gt;=6,"",Dati!J82))</f>
        <v/>
      </c>
      <c r="E62" s="55" t="str">
        <f>IF(Dati!K82&lt;5,"",IF(Dati!K82&gt;=6,"",Dati!K82))</f>
        <v/>
      </c>
      <c r="F62" s="55" t="str">
        <f>IF(Dati!L82&lt;5,"",IF(Dati!L82&gt;=6,"",Dati!L82))</f>
        <v/>
      </c>
      <c r="G62" s="55" t="str">
        <f>IF(Dati!M82&lt;5,"",IF(Dati!M82&gt;=6,"",Dati!M82))</f>
        <v/>
      </c>
      <c r="H62" s="55" t="str">
        <f>IF(Dati!N82&lt;5,"",IF(Dati!N82&gt;=6,"",Dati!N82))</f>
        <v/>
      </c>
      <c r="I62" s="56" t="str">
        <f>IF(C62&lt;5,"",IF(C62&gt;=6,"",IF(Dati!J82="","",(Dati!J82)/C62*100)))</f>
        <v/>
      </c>
      <c r="J62" s="56" t="str">
        <f>IF(C62&lt;5,"",IF(C62&gt;=6,"",IF(Dati!K82="","",(Dati!K82)/C62*100)))</f>
        <v/>
      </c>
      <c r="K62" s="56" t="str">
        <f>IF(C62&lt;5,"",IF(C62&gt;=6,"",IF(Dati!L82="","",(Dati!L82)/C62*100)))</f>
        <v/>
      </c>
      <c r="L62" s="56" t="str">
        <f>IF(C62&lt;5,"",IF(C62&gt;=6,"",IF(Dati!M82="","",(Dati!M82)/C62*100)))</f>
        <v/>
      </c>
      <c r="M62" s="56" t="str">
        <f>IF(C62&lt;5,"",IF(C62&gt;=6,"",IF(Dati!N82="","",(Dati!N82)/C62*100)))</f>
        <v/>
      </c>
    </row>
    <row r="63" spans="1:13" x14ac:dyDescent="0.25">
      <c r="A63" s="48">
        <f>Dati!A83</f>
        <v>6</v>
      </c>
      <c r="B63" s="48" t="str">
        <f>Dati!B83</f>
        <v/>
      </c>
      <c r="C63" s="54" t="str">
        <f>IF(Dati!C83="","",LOG(Dati!C83))</f>
        <v/>
      </c>
      <c r="D63" s="55" t="str">
        <f>IF(Dati!J83&lt;5,"",IF(Dati!J83&gt;=6,"",Dati!J83))</f>
        <v/>
      </c>
      <c r="E63" s="55" t="str">
        <f>IF(Dati!K83&lt;5,"",IF(Dati!K83&gt;=6,"",Dati!K83))</f>
        <v/>
      </c>
      <c r="F63" s="55" t="str">
        <f>IF(Dati!L83&lt;5,"",IF(Dati!L83&gt;=6,"",Dati!L83))</f>
        <v/>
      </c>
      <c r="G63" s="55" t="str">
        <f>IF(Dati!M83&lt;5,"",IF(Dati!M83&gt;=6,"",Dati!M83))</f>
        <v/>
      </c>
      <c r="H63" s="55" t="str">
        <f>IF(Dati!N83&lt;5,"",IF(Dati!N83&gt;=6,"",Dati!N83))</f>
        <v/>
      </c>
      <c r="I63" s="56" t="str">
        <f>IF(C63&lt;5,"",IF(C63&gt;=6,"",IF(Dati!J83="","",(Dati!J83)/C63*100)))</f>
        <v/>
      </c>
      <c r="J63" s="56" t="str">
        <f>IF(C63&lt;5,"",IF(C63&gt;=6,"",IF(Dati!K83="","",(Dati!K83)/C63*100)))</f>
        <v/>
      </c>
      <c r="K63" s="56" t="str">
        <f>IF(C63&lt;5,"",IF(C63&gt;=6,"",IF(Dati!L83="","",(Dati!L83)/C63*100)))</f>
        <v/>
      </c>
      <c r="L63" s="56" t="str">
        <f>IF(C63&lt;5,"",IF(C63&gt;=6,"",IF(Dati!M83="","",(Dati!M83)/C63*100)))</f>
        <v/>
      </c>
      <c r="M63" s="56" t="str">
        <f>IF(C63&lt;5,"",IF(C63&gt;=6,"",IF(Dati!N83="","",(Dati!N83)/C63*100)))</f>
        <v/>
      </c>
    </row>
    <row r="64" spans="1:13" x14ac:dyDescent="0.25">
      <c r="A64" s="48">
        <f>Dati!A84</f>
        <v>7</v>
      </c>
      <c r="B64" s="48">
        <f>Dati!B84</f>
        <v>2001</v>
      </c>
      <c r="C64" s="54" t="e">
        <f>IF(Dati!C84="","",LOG(Dati!C84))</f>
        <v>#VALUE!</v>
      </c>
      <c r="D64" s="55" t="e">
        <f>IF(Dati!J84&lt;5,"",IF(Dati!J84&gt;=6,"",Dati!J84))</f>
        <v>#VALUE!</v>
      </c>
      <c r="E64" s="55" t="e">
        <f>IF(Dati!K84&lt;5,"",IF(Dati!K84&gt;=6,"",Dati!K84))</f>
        <v>#VALUE!</v>
      </c>
      <c r="F64" s="55" t="str">
        <f>IF(Dati!L84&lt;5,"",IF(Dati!L84&gt;=6,"",Dati!L84))</f>
        <v/>
      </c>
      <c r="G64" s="55" t="str">
        <f>IF(Dati!M84&lt;5,"",IF(Dati!M84&gt;=6,"",Dati!M84))</f>
        <v/>
      </c>
      <c r="H64" s="55" t="str">
        <f>IF(Dati!N84&lt;5,"",IF(Dati!N84&gt;=6,"",Dati!N84))</f>
        <v/>
      </c>
      <c r="I64" s="56" t="e">
        <f>IF(C64&lt;5,"",IF(C64&gt;=6,"",IF(Dati!J84="","",(Dati!J84)/C64*100)))</f>
        <v>#VALUE!</v>
      </c>
      <c r="J64" s="56" t="e">
        <f>IF(C64&lt;5,"",IF(C64&gt;=6,"",IF(Dati!K84="","",(Dati!K84)/C64*100)))</f>
        <v>#VALUE!</v>
      </c>
      <c r="K64" s="56" t="e">
        <f>IF(C64&lt;5,"",IF(C64&gt;=6,"",IF(Dati!L84="","",(Dati!L84)/C64*100)))</f>
        <v>#VALUE!</v>
      </c>
      <c r="L64" s="56" t="e">
        <f>IF(C64&lt;5,"",IF(C64&gt;=6,"",IF(Dati!M84="","",(Dati!M84)/C64*100)))</f>
        <v>#VALUE!</v>
      </c>
      <c r="M64" s="56" t="e">
        <f>IF(C64&lt;5,"",IF(C64&gt;=6,"",IF(Dati!N84="","",(Dati!N84)/C64*100)))</f>
        <v>#VALUE!</v>
      </c>
    </row>
    <row r="65" spans="1:13" x14ac:dyDescent="0.25">
      <c r="A65" s="48">
        <f>Dati!A85</f>
        <v>8</v>
      </c>
      <c r="B65" s="48" t="e">
        <f>Dati!B85</f>
        <v>#REF!</v>
      </c>
      <c r="C65" s="54" t="e">
        <f>IF(Dati!C85="","",LOG(Dati!C85))</f>
        <v>#REF!</v>
      </c>
      <c r="D65" s="55" t="e">
        <f>IF(Dati!J85&lt;5,"",IF(Dati!J85&gt;=6,"",Dati!J85))</f>
        <v>#REF!</v>
      </c>
      <c r="E65" s="55" t="e">
        <f>IF(Dati!K85&lt;5,"",IF(Dati!K85&gt;=6,"",Dati!K85))</f>
        <v>#REF!</v>
      </c>
      <c r="F65" s="55" t="e">
        <f>IF(Dati!L85&lt;5,"",IF(Dati!L85&gt;=6,"",Dati!L85))</f>
        <v>#REF!</v>
      </c>
      <c r="G65" s="55" t="e">
        <f>IF(Dati!M85&lt;5,"",IF(Dati!M85&gt;=6,"",Dati!M85))</f>
        <v>#REF!</v>
      </c>
      <c r="H65" s="55" t="e">
        <f>IF(Dati!N85&lt;5,"",IF(Dati!N85&gt;=6,"",Dati!N85))</f>
        <v>#REF!</v>
      </c>
      <c r="I65" s="56" t="e">
        <f>IF(C65&lt;5,"",IF(C65&gt;=6,"",IF(Dati!J85="","",(Dati!J85)/C65*100)))</f>
        <v>#REF!</v>
      </c>
      <c r="J65" s="56" t="e">
        <f>IF(C65&lt;5,"",IF(C65&gt;=6,"",IF(Dati!K85="","",(Dati!K85)/C65*100)))</f>
        <v>#REF!</v>
      </c>
      <c r="K65" s="56" t="e">
        <f>IF(C65&lt;5,"",IF(C65&gt;=6,"",IF(Dati!L85="","",(Dati!L85)/C65*100)))</f>
        <v>#REF!</v>
      </c>
      <c r="L65" s="56" t="e">
        <f>IF(C65&lt;5,"",IF(C65&gt;=6,"",IF(Dati!M85="","",(Dati!M85)/C65*100)))</f>
        <v>#REF!</v>
      </c>
      <c r="M65" s="56" t="e">
        <f>IF(C65&lt;5,"",IF(C65&gt;=6,"",IF(Dati!N85="","",(Dati!N85)/C65*100)))</f>
        <v>#REF!</v>
      </c>
    </row>
    <row r="66" spans="1:13" x14ac:dyDescent="0.25">
      <c r="A66" s="48">
        <f>Dati!A86</f>
        <v>9</v>
      </c>
      <c r="B66" s="48" t="e">
        <f>Dati!B86</f>
        <v>#REF!</v>
      </c>
      <c r="C66" s="54" t="e">
        <f>IF(Dati!C86="","",LOG(Dati!C86))</f>
        <v>#REF!</v>
      </c>
      <c r="D66" s="55" t="e">
        <f>IF(Dati!J86&lt;5,"",IF(Dati!J86&gt;=6,"",Dati!J86))</f>
        <v>#REF!</v>
      </c>
      <c r="E66" s="55" t="e">
        <f>IF(Dati!K86&lt;5,"",IF(Dati!K86&gt;=6,"",Dati!K86))</f>
        <v>#REF!</v>
      </c>
      <c r="F66" s="55" t="e">
        <f>IF(Dati!L86&lt;5,"",IF(Dati!L86&gt;=6,"",Dati!L86))</f>
        <v>#REF!</v>
      </c>
      <c r="G66" s="55" t="e">
        <f>IF(Dati!M86&lt;5,"",IF(Dati!M86&gt;=6,"",Dati!M86))</f>
        <v>#REF!</v>
      </c>
      <c r="H66" s="55" t="e">
        <f>IF(Dati!N86&lt;5,"",IF(Dati!N86&gt;=6,"",Dati!N86))</f>
        <v>#REF!</v>
      </c>
      <c r="I66" s="56" t="e">
        <f>IF(C66&lt;5,"",IF(C66&gt;=6,"",IF(Dati!J86="","",(Dati!J86)/C66*100)))</f>
        <v>#REF!</v>
      </c>
      <c r="J66" s="56" t="e">
        <f>IF(C66&lt;5,"",IF(C66&gt;=6,"",IF(Dati!K86="","",(Dati!K86)/C66*100)))</f>
        <v>#REF!</v>
      </c>
      <c r="K66" s="56" t="e">
        <f>IF(C66&lt;5,"",IF(C66&gt;=6,"",IF(Dati!L86="","",(Dati!L86)/C66*100)))</f>
        <v>#REF!</v>
      </c>
      <c r="L66" s="56" t="e">
        <f>IF(C66&lt;5,"",IF(C66&gt;=6,"",IF(Dati!M86="","",(Dati!M86)/C66*100)))</f>
        <v>#REF!</v>
      </c>
      <c r="M66" s="56" t="e">
        <f>IF(C66&lt;5,"",IF(C66&gt;=6,"",IF(Dati!N86="","",(Dati!N86)/C66*100)))</f>
        <v>#REF!</v>
      </c>
    </row>
    <row r="67" spans="1:13" x14ac:dyDescent="0.25">
      <c r="A67" s="48">
        <f>Dati!A87</f>
        <v>10</v>
      </c>
      <c r="B67" s="48" t="e">
        <f>Dati!B87</f>
        <v>#REF!</v>
      </c>
      <c r="C67" s="54" t="e">
        <f>IF(Dati!C87="","",LOG(Dati!C87))</f>
        <v>#REF!</v>
      </c>
      <c r="D67" s="55" t="e">
        <f>IF(Dati!J87&lt;5,"",IF(Dati!J87&gt;=6,"",Dati!J87))</f>
        <v>#REF!</v>
      </c>
      <c r="E67" s="55" t="e">
        <f>IF(Dati!K87&lt;5,"",IF(Dati!K87&gt;=6,"",Dati!K87))</f>
        <v>#REF!</v>
      </c>
      <c r="F67" s="55" t="e">
        <f>IF(Dati!L87&lt;5,"",IF(Dati!L87&gt;=6,"",Dati!L87))</f>
        <v>#REF!</v>
      </c>
      <c r="G67" s="55" t="e">
        <f>IF(Dati!M87&lt;5,"",IF(Dati!M87&gt;=6,"",Dati!M87))</f>
        <v>#REF!</v>
      </c>
      <c r="H67" s="55" t="e">
        <f>IF(Dati!N87&lt;5,"",IF(Dati!N87&gt;=6,"",Dati!N87))</f>
        <v>#REF!</v>
      </c>
      <c r="I67" s="56" t="e">
        <f>IF(C67&lt;5,"",IF(C67&gt;=6,"",IF(Dati!J87="","",(Dati!J87)/C67*100)))</f>
        <v>#REF!</v>
      </c>
      <c r="J67" s="56" t="e">
        <f>IF(C67&lt;5,"",IF(C67&gt;=6,"",IF(Dati!K87="","",(Dati!K87)/C67*100)))</f>
        <v>#REF!</v>
      </c>
      <c r="K67" s="56" t="e">
        <f>IF(C67&lt;5,"",IF(C67&gt;=6,"",IF(Dati!L87="","",(Dati!L87)/C67*100)))</f>
        <v>#REF!</v>
      </c>
      <c r="L67" s="56" t="e">
        <f>IF(C67&lt;5,"",IF(C67&gt;=6,"",IF(Dati!M87="","",(Dati!M87)/C67*100)))</f>
        <v>#REF!</v>
      </c>
      <c r="M67" s="56" t="e">
        <f>IF(C67&lt;5,"",IF(C67&gt;=6,"",IF(Dati!N87="","",(Dati!N87)/C67*100)))</f>
        <v>#REF!</v>
      </c>
    </row>
    <row r="68" spans="1:13" x14ac:dyDescent="0.25">
      <c r="A68" s="48">
        <f>Dati!A88</f>
        <v>11</v>
      </c>
      <c r="B68" s="48" t="e">
        <f>Dati!B88</f>
        <v>#REF!</v>
      </c>
      <c r="C68" s="54" t="e">
        <f>IF(Dati!C88="","",LOG(Dati!C88))</f>
        <v>#REF!</v>
      </c>
      <c r="D68" s="55" t="e">
        <f>IF(Dati!J88&lt;5,"",IF(Dati!J88&gt;=6,"",Dati!J88))</f>
        <v>#REF!</v>
      </c>
      <c r="E68" s="55" t="e">
        <f>IF(Dati!K88&lt;5,"",IF(Dati!K88&gt;=6,"",Dati!K88))</f>
        <v>#REF!</v>
      </c>
      <c r="F68" s="55" t="e">
        <f>IF(Dati!L88&lt;5,"",IF(Dati!L88&gt;=6,"",Dati!L88))</f>
        <v>#REF!</v>
      </c>
      <c r="G68" s="55" t="e">
        <f>IF(Dati!M88&lt;5,"",IF(Dati!M88&gt;=6,"",Dati!M88))</f>
        <v>#REF!</v>
      </c>
      <c r="H68" s="55" t="e">
        <f>IF(Dati!N88&lt;5,"",IF(Dati!N88&gt;=6,"",Dati!N88))</f>
        <v>#REF!</v>
      </c>
      <c r="I68" s="56" t="e">
        <f>IF(C68&lt;5,"",IF(C68&gt;=6,"",IF(Dati!J88="","",(Dati!J88)/C68*100)))</f>
        <v>#REF!</v>
      </c>
      <c r="J68" s="56" t="e">
        <f>IF(C68&lt;5,"",IF(C68&gt;=6,"",IF(Dati!K88="","",(Dati!K88)/C68*100)))</f>
        <v>#REF!</v>
      </c>
      <c r="K68" s="56" t="e">
        <f>IF(C68&lt;5,"",IF(C68&gt;=6,"",IF(Dati!L88="","",(Dati!L88)/C68*100)))</f>
        <v>#REF!</v>
      </c>
      <c r="L68" s="56" t="e">
        <f>IF(C68&lt;5,"",IF(C68&gt;=6,"",IF(Dati!M88="","",(Dati!M88)/C68*100)))</f>
        <v>#REF!</v>
      </c>
      <c r="M68" s="56" t="e">
        <f>IF(C68&lt;5,"",IF(C68&gt;=6,"",IF(Dati!N88="","",(Dati!N88)/C68*100)))</f>
        <v>#REF!</v>
      </c>
    </row>
    <row r="69" spans="1:13" x14ac:dyDescent="0.25">
      <c r="A69" s="48">
        <f>Dati!A89</f>
        <v>12</v>
      </c>
      <c r="B69" s="48" t="e">
        <f>Dati!B89</f>
        <v>#REF!</v>
      </c>
      <c r="C69" s="54" t="e">
        <f>IF(Dati!C89="","",LOG(Dati!C89))</f>
        <v>#REF!</v>
      </c>
      <c r="D69" s="55" t="e">
        <f>IF(Dati!J89&lt;5,"",IF(Dati!J89&gt;=6,"",Dati!J89))</f>
        <v>#REF!</v>
      </c>
      <c r="E69" s="55" t="e">
        <f>IF(Dati!K89&lt;5,"",IF(Dati!K89&gt;=6,"",Dati!K89))</f>
        <v>#REF!</v>
      </c>
      <c r="F69" s="55" t="e">
        <f>IF(Dati!L89&lt;5,"",IF(Dati!L89&gt;=6,"",Dati!L89))</f>
        <v>#REF!</v>
      </c>
      <c r="G69" s="55" t="e">
        <f>IF(Dati!M89&lt;5,"",IF(Dati!M89&gt;=6,"",Dati!M89))</f>
        <v>#REF!</v>
      </c>
      <c r="H69" s="55" t="e">
        <f>IF(Dati!N89&lt;5,"",IF(Dati!N89&gt;=6,"",Dati!N89))</f>
        <v>#REF!</v>
      </c>
      <c r="I69" s="56" t="e">
        <f>IF(C69&lt;5,"",IF(C69&gt;=6,"",IF(Dati!J89="","",(Dati!J89)/C69*100)))</f>
        <v>#REF!</v>
      </c>
      <c r="J69" s="56" t="e">
        <f>IF(C69&lt;5,"",IF(C69&gt;=6,"",IF(Dati!K89="","",(Dati!K89)/C69*100)))</f>
        <v>#REF!</v>
      </c>
      <c r="K69" s="56" t="e">
        <f>IF(C69&lt;5,"",IF(C69&gt;=6,"",IF(Dati!L89="","",(Dati!L89)/C69*100)))</f>
        <v>#REF!</v>
      </c>
      <c r="L69" s="56" t="e">
        <f>IF(C69&lt;5,"",IF(C69&gt;=6,"",IF(Dati!M89="","",(Dati!M89)/C69*100)))</f>
        <v>#REF!</v>
      </c>
      <c r="M69" s="56" t="e">
        <f>IF(C69&lt;5,"",IF(C69&gt;=6,"",IF(Dati!N89="","",(Dati!N89)/C69*100)))</f>
        <v>#REF!</v>
      </c>
    </row>
    <row r="70" spans="1:13" x14ac:dyDescent="0.25">
      <c r="A70" s="48">
        <f>Dati!A90</f>
        <v>13</v>
      </c>
      <c r="B70" s="48" t="e">
        <f>Dati!B90</f>
        <v>#REF!</v>
      </c>
      <c r="C70" s="54" t="e">
        <f>IF(Dati!C90="","",LOG(Dati!C90))</f>
        <v>#REF!</v>
      </c>
      <c r="D70" s="55" t="e">
        <f>IF(Dati!J90&lt;5,"",IF(Dati!J90&gt;=6,"",Dati!J90))</f>
        <v>#REF!</v>
      </c>
      <c r="E70" s="55" t="e">
        <f>IF(Dati!K90&lt;5,"",IF(Dati!K90&gt;=6,"",Dati!K90))</f>
        <v>#REF!</v>
      </c>
      <c r="F70" s="55" t="e">
        <f>IF(Dati!L90&lt;5,"",IF(Dati!L90&gt;=6,"",Dati!L90))</f>
        <v>#REF!</v>
      </c>
      <c r="G70" s="55" t="e">
        <f>IF(Dati!M90&lt;5,"",IF(Dati!M90&gt;=6,"",Dati!M90))</f>
        <v>#REF!</v>
      </c>
      <c r="H70" s="55" t="e">
        <f>IF(Dati!N90&lt;5,"",IF(Dati!N90&gt;=6,"",Dati!N90))</f>
        <v>#REF!</v>
      </c>
      <c r="I70" s="56" t="e">
        <f>IF(C70&lt;5,"",IF(C70&gt;=6,"",IF(Dati!J90="","",(Dati!J90)/C70*100)))</f>
        <v>#REF!</v>
      </c>
      <c r="J70" s="56" t="e">
        <f>IF(C70&lt;5,"",IF(C70&gt;=6,"",IF(Dati!K90="","",(Dati!K90)/C70*100)))</f>
        <v>#REF!</v>
      </c>
      <c r="K70" s="56" t="e">
        <f>IF(C70&lt;5,"",IF(C70&gt;=6,"",IF(Dati!L90="","",(Dati!L90)/C70*100)))</f>
        <v>#REF!</v>
      </c>
      <c r="L70" s="56" t="e">
        <f>IF(C70&lt;5,"",IF(C70&gt;=6,"",IF(Dati!M90="","",(Dati!M90)/C70*100)))</f>
        <v>#REF!</v>
      </c>
      <c r="M70" s="56" t="e">
        <f>IF(C70&lt;5,"",IF(C70&gt;=6,"",IF(Dati!N90="","",(Dati!N90)/C70*100)))</f>
        <v>#REF!</v>
      </c>
    </row>
    <row r="71" spans="1:13" x14ac:dyDescent="0.25">
      <c r="A71" s="48">
        <f>Dati!A91</f>
        <v>14</v>
      </c>
      <c r="B71" s="48" t="e">
        <f>Dati!B91</f>
        <v>#REF!</v>
      </c>
      <c r="C71" s="54" t="e">
        <f>IF(Dati!C91="","",LOG(Dati!C91))</f>
        <v>#REF!</v>
      </c>
      <c r="D71" s="55" t="e">
        <f>IF(Dati!J91&lt;5,"",IF(Dati!J91&gt;=6,"",Dati!J91))</f>
        <v>#REF!</v>
      </c>
      <c r="E71" s="55" t="e">
        <f>IF(Dati!K91&lt;5,"",IF(Dati!K91&gt;=6,"",Dati!K91))</f>
        <v>#REF!</v>
      </c>
      <c r="F71" s="55" t="e">
        <f>IF(Dati!L91&lt;5,"",IF(Dati!L91&gt;=6,"",Dati!L91))</f>
        <v>#REF!</v>
      </c>
      <c r="G71" s="55" t="e">
        <f>IF(Dati!M91&lt;5,"",IF(Dati!M91&gt;=6,"",Dati!M91))</f>
        <v>#REF!</v>
      </c>
      <c r="H71" s="55" t="e">
        <f>IF(Dati!N91&lt;5,"",IF(Dati!N91&gt;=6,"",Dati!N91))</f>
        <v>#REF!</v>
      </c>
      <c r="I71" s="56" t="e">
        <f>IF(C71&lt;5,"",IF(C71&gt;=6,"",IF(Dati!J91="","",(Dati!J91)/C71*100)))</f>
        <v>#REF!</v>
      </c>
      <c r="J71" s="56" t="e">
        <f>IF(C71&lt;5,"",IF(C71&gt;=6,"",IF(Dati!K91="","",(Dati!K91)/C71*100)))</f>
        <v>#REF!</v>
      </c>
      <c r="K71" s="56" t="e">
        <f>IF(C71&lt;5,"",IF(C71&gt;=6,"",IF(Dati!L91="","",(Dati!L91)/C71*100)))</f>
        <v>#REF!</v>
      </c>
      <c r="L71" s="56" t="e">
        <f>IF(C71&lt;5,"",IF(C71&gt;=6,"",IF(Dati!M91="","",(Dati!M91)/C71*100)))</f>
        <v>#REF!</v>
      </c>
      <c r="M71" s="56" t="e">
        <f>IF(C71&lt;5,"",IF(C71&gt;=6,"",IF(Dati!N91="","",(Dati!N91)/C71*100)))</f>
        <v>#REF!</v>
      </c>
    </row>
    <row r="72" spans="1:13" x14ac:dyDescent="0.25">
      <c r="A72" s="48">
        <f>Dati!A92</f>
        <v>15</v>
      </c>
      <c r="B72" s="48" t="e">
        <f>Dati!B92</f>
        <v>#REF!</v>
      </c>
      <c r="C72" s="54" t="e">
        <f>IF(Dati!C92="","",LOG(Dati!C92))</f>
        <v>#REF!</v>
      </c>
      <c r="D72" s="55" t="e">
        <f>IF(Dati!J92&lt;5,"",IF(Dati!J92&gt;=6,"",Dati!J92))</f>
        <v>#REF!</v>
      </c>
      <c r="E72" s="55" t="e">
        <f>IF(Dati!K92&lt;5,"",IF(Dati!K92&gt;=6,"",Dati!K92))</f>
        <v>#REF!</v>
      </c>
      <c r="F72" s="55" t="e">
        <f>IF(Dati!L92&lt;5,"",IF(Dati!L92&gt;=6,"",Dati!L92))</f>
        <v>#REF!</v>
      </c>
      <c r="G72" s="55" t="e">
        <f>IF(Dati!M92&lt;5,"",IF(Dati!M92&gt;=6,"",Dati!M92))</f>
        <v>#REF!</v>
      </c>
      <c r="H72" s="55" t="e">
        <f>IF(Dati!N92&lt;5,"",IF(Dati!N92&gt;=6,"",Dati!N92))</f>
        <v>#REF!</v>
      </c>
      <c r="I72" s="56" t="e">
        <f>IF(C72&lt;5,"",IF(C72&gt;=6,"",IF(Dati!J92="","",(Dati!J92)/C72*100)))</f>
        <v>#REF!</v>
      </c>
      <c r="J72" s="56" t="e">
        <f>IF(C72&lt;5,"",IF(C72&gt;=6,"",IF(Dati!K92="","",(Dati!K92)/C72*100)))</f>
        <v>#REF!</v>
      </c>
      <c r="K72" s="56" t="e">
        <f>IF(C72&lt;5,"",IF(C72&gt;=6,"",IF(Dati!L92="","",(Dati!L92)/C72*100)))</f>
        <v>#REF!</v>
      </c>
      <c r="L72" s="56" t="e">
        <f>IF(C72&lt;5,"",IF(C72&gt;=6,"",IF(Dati!M92="","",(Dati!M92)/C72*100)))</f>
        <v>#REF!</v>
      </c>
      <c r="M72" s="56" t="e">
        <f>IF(C72&lt;5,"",IF(C72&gt;=6,"",IF(Dati!N92="","",(Dati!N92)/C72*100)))</f>
        <v>#REF!</v>
      </c>
    </row>
    <row r="73" spans="1:13" x14ac:dyDescent="0.25">
      <c r="A73" s="48">
        <f>Dati!A93</f>
        <v>16</v>
      </c>
      <c r="B73" s="48" t="e">
        <f>Dati!B93</f>
        <v>#REF!</v>
      </c>
      <c r="C73" s="54" t="e">
        <f>IF(Dati!C93="","",LOG(Dati!C93))</f>
        <v>#REF!</v>
      </c>
      <c r="D73" s="55" t="e">
        <f>IF(Dati!J93&lt;5,"",IF(Dati!J93&gt;=6,"",Dati!J93))</f>
        <v>#REF!</v>
      </c>
      <c r="E73" s="55" t="e">
        <f>IF(Dati!K93&lt;5,"",IF(Dati!K93&gt;=6,"",Dati!K93))</f>
        <v>#REF!</v>
      </c>
      <c r="F73" s="55" t="e">
        <f>IF(Dati!L93&lt;5,"",IF(Dati!L93&gt;=6,"",Dati!L93))</f>
        <v>#REF!</v>
      </c>
      <c r="G73" s="55" t="e">
        <f>IF(Dati!M93&lt;5,"",IF(Dati!M93&gt;=6,"",Dati!M93))</f>
        <v>#REF!</v>
      </c>
      <c r="H73" s="55" t="e">
        <f>IF(Dati!N93&lt;5,"",IF(Dati!N93&gt;=6,"",Dati!N93))</f>
        <v>#REF!</v>
      </c>
      <c r="I73" s="56" t="e">
        <f>IF(C73&lt;5,"",IF(C73&gt;=6,"",IF(Dati!J93="","",(Dati!J93)/C73*100)))</f>
        <v>#REF!</v>
      </c>
      <c r="J73" s="56" t="e">
        <f>IF(C73&lt;5,"",IF(C73&gt;=6,"",IF(Dati!K93="","",(Dati!K93)/C73*100)))</f>
        <v>#REF!</v>
      </c>
      <c r="K73" s="56" t="e">
        <f>IF(C73&lt;5,"",IF(C73&gt;=6,"",IF(Dati!L93="","",(Dati!L93)/C73*100)))</f>
        <v>#REF!</v>
      </c>
      <c r="L73" s="56" t="e">
        <f>IF(C73&lt;5,"",IF(C73&gt;=6,"",IF(Dati!M93="","",(Dati!M93)/C73*100)))</f>
        <v>#REF!</v>
      </c>
      <c r="M73" s="56" t="e">
        <f>IF(C73&lt;5,"",IF(C73&gt;=6,"",IF(Dati!N93="","",(Dati!N93)/C73*100)))</f>
        <v>#REF!</v>
      </c>
    </row>
    <row r="74" spans="1:13" x14ac:dyDescent="0.25">
      <c r="A74" s="48">
        <f>Dati!A94</f>
        <v>17</v>
      </c>
      <c r="B74" s="48" t="e">
        <f>Dati!B94</f>
        <v>#REF!</v>
      </c>
      <c r="C74" s="54" t="e">
        <f>IF(Dati!C94="","",LOG(Dati!C94))</f>
        <v>#REF!</v>
      </c>
      <c r="D74" s="55" t="e">
        <f>IF(Dati!J94&lt;5,"",IF(Dati!J94&gt;=6,"",Dati!J94))</f>
        <v>#REF!</v>
      </c>
      <c r="E74" s="55" t="e">
        <f>IF(Dati!K94&lt;5,"",IF(Dati!K94&gt;=6,"",Dati!K94))</f>
        <v>#REF!</v>
      </c>
      <c r="F74" s="55" t="e">
        <f>IF(Dati!L94&lt;5,"",IF(Dati!L94&gt;=6,"",Dati!L94))</f>
        <v>#REF!</v>
      </c>
      <c r="G74" s="55" t="e">
        <f>IF(Dati!M94&lt;5,"",IF(Dati!M94&gt;=6,"",Dati!M94))</f>
        <v>#REF!</v>
      </c>
      <c r="H74" s="55" t="e">
        <f>IF(Dati!N94&lt;5,"",IF(Dati!N94&gt;=6,"",Dati!N94))</f>
        <v>#REF!</v>
      </c>
      <c r="I74" s="56" t="e">
        <f>IF(C74&lt;5,"",IF(C74&gt;=6,"",IF(Dati!J94="","",(Dati!J94)/C74*100)))</f>
        <v>#REF!</v>
      </c>
      <c r="J74" s="56" t="e">
        <f>IF(C74&lt;5,"",IF(C74&gt;=6,"",IF(Dati!K94="","",(Dati!K94)/C74*100)))</f>
        <v>#REF!</v>
      </c>
      <c r="K74" s="56" t="e">
        <f>IF(C74&lt;5,"",IF(C74&gt;=6,"",IF(Dati!L94="","",(Dati!L94)/C74*100)))</f>
        <v>#REF!</v>
      </c>
      <c r="L74" s="56" t="e">
        <f>IF(C74&lt;5,"",IF(C74&gt;=6,"",IF(Dati!M94="","",(Dati!M94)/C74*100)))</f>
        <v>#REF!</v>
      </c>
      <c r="M74" s="56" t="e">
        <f>IF(C74&lt;5,"",IF(C74&gt;=6,"",IF(Dati!N94="","",(Dati!N94)/C74*100)))</f>
        <v>#REF!</v>
      </c>
    </row>
    <row r="75" spans="1:13" ht="13.8" thickBot="1" x14ac:dyDescent="0.3">
      <c r="A75" s="66"/>
      <c r="B75" s="66"/>
      <c r="C75" s="67"/>
      <c r="D75" s="66"/>
      <c r="E75" s="66"/>
      <c r="F75" s="66"/>
      <c r="G75" s="66"/>
      <c r="H75" s="66"/>
      <c r="I75" s="52"/>
      <c r="J75" s="52"/>
      <c r="K75" s="52"/>
      <c r="L75" s="52"/>
      <c r="M75" s="52"/>
    </row>
    <row r="76" spans="1:13" ht="13.8" thickTop="1" x14ac:dyDescent="0.25">
      <c r="A76" s="68"/>
      <c r="B76" s="68"/>
      <c r="C76" s="69" t="s">
        <v>14</v>
      </c>
      <c r="D76" s="69"/>
      <c r="E76" s="70" t="str">
        <f>IF(COUNT(D58:H74)&lt;2,"",AVERAGE(D58:H74))</f>
        <v/>
      </c>
      <c r="F76" s="69"/>
      <c r="G76" s="69"/>
      <c r="H76" s="69"/>
      <c r="I76" s="71"/>
      <c r="J76" s="71" t="s">
        <v>7</v>
      </c>
      <c r="K76" s="71"/>
      <c r="L76" s="71"/>
      <c r="M76" s="71"/>
    </row>
    <row r="77" spans="1:13" x14ac:dyDescent="0.25">
      <c r="C77" s="73" t="s">
        <v>6</v>
      </c>
      <c r="E77" s="55" t="str">
        <f>IF(COUNT(D58:H74)&lt;2,"",STDEV(D58:H74))</f>
        <v/>
      </c>
      <c r="J77" s="73" t="s">
        <v>14</v>
      </c>
      <c r="K77" s="73"/>
      <c r="L77" s="55" t="str">
        <f>IF(COUNT(I58:M74)=0,"",AVERAGE(I58:M74))</f>
        <v/>
      </c>
    </row>
    <row r="78" spans="1:13" x14ac:dyDescent="0.25">
      <c r="C78" s="73" t="s">
        <v>23</v>
      </c>
      <c r="E78" s="55" t="str">
        <f>IF(COUNT(D58:H74)=0,"Immettere dati",IF(COUNT(D58:H74)&lt;2,"Immettere più dati",E77*2^0.5*(TINV(0.05,COUNT(D58:H74)-1))))</f>
        <v>Immettere dati</v>
      </c>
      <c r="F78" s="54" t="str">
        <f>IF(COUNT(D58:H74)=0,"",IF(COUNT(D58:H74)&lt;6,"Attenzione, dati insufficienti!",""))</f>
        <v/>
      </c>
      <c r="J78" s="73" t="s">
        <v>52</v>
      </c>
      <c r="K78" s="73"/>
      <c r="L78" s="55" t="str">
        <f>IF(COUNT(I58:M74)&lt;2,"",STDEV(I58:M74)*2)</f>
        <v/>
      </c>
    </row>
    <row r="79" spans="1:13" x14ac:dyDescent="0.25">
      <c r="C79" s="39" t="s">
        <v>9</v>
      </c>
      <c r="E79" s="55" t="str">
        <f>IF(COUNT(D58:H74)&lt;2,"",E78/(2^0.5))</f>
        <v/>
      </c>
      <c r="F79" s="74" t="str">
        <f>IF(COUNT(D58:H74)=0,"",IF(COUNT(D58:H74)&lt;6,"Attenzione, dati insufficienti!",""))</f>
        <v/>
      </c>
      <c r="L79" s="39" t="str">
        <f>IF(COUNT(I58:M74)&lt;2,"",DEVSQ(I58:M74))</f>
        <v/>
      </c>
    </row>
    <row r="80" spans="1:13" ht="13.8" thickBot="1" x14ac:dyDescent="0.3">
      <c r="C80" s="39" t="s">
        <v>10</v>
      </c>
      <c r="E80" s="55" t="str">
        <f>IF(COUNT(D58:H74)&lt;2,"",E78/2)</f>
        <v/>
      </c>
      <c r="F80" s="74" t="str">
        <f>IF(COUNT(D58:H74)=0,"",IF(COUNT(D58:H74)&lt;6,"Attenzione, dati insufficienti!",""))</f>
        <v/>
      </c>
      <c r="L80" s="39" t="str">
        <f>IF(COUNT(I58:M74)&lt;2,"",VAR(I58:M74))</f>
        <v/>
      </c>
    </row>
    <row r="81" spans="1:13" ht="13.8" thickTop="1" x14ac:dyDescent="0.25">
      <c r="A81" s="71"/>
      <c r="B81" s="71"/>
      <c r="C81" s="71"/>
      <c r="D81" s="71"/>
      <c r="E81" s="70"/>
      <c r="F81" s="71"/>
      <c r="G81" s="71"/>
      <c r="H81" s="71"/>
      <c r="I81" s="71"/>
      <c r="J81" s="71"/>
      <c r="K81" s="71"/>
      <c r="L81" s="71"/>
      <c r="M81" s="71"/>
    </row>
    <row r="82" spans="1:13" x14ac:dyDescent="0.25">
      <c r="A82" s="39" t="s">
        <v>18</v>
      </c>
      <c r="D82" s="45"/>
      <c r="E82" s="44"/>
      <c r="F82" s="44"/>
      <c r="G82" s="52"/>
      <c r="H82" s="52"/>
    </row>
    <row r="83" spans="1:13" ht="36" x14ac:dyDescent="0.25">
      <c r="A83" s="48" t="str">
        <f>Dati!A109</f>
        <v>N.</v>
      </c>
      <c r="B83" s="48" t="str">
        <f>Dati!B109</f>
        <v>Anno</v>
      </c>
      <c r="C83" s="48" t="str">
        <f>Dati!C109</f>
        <v>Valore assegnato</v>
      </c>
      <c r="D83" s="48">
        <f>Dati!J109</f>
        <v>1</v>
      </c>
      <c r="E83" s="48">
        <f>Dati!K109</f>
        <v>2</v>
      </c>
      <c r="F83" s="48">
        <f>Dati!L109</f>
        <v>3</v>
      </c>
      <c r="G83" s="48">
        <f>Dati!M109</f>
        <v>4</v>
      </c>
      <c r="H83" s="48">
        <f>Dati!N109</f>
        <v>5</v>
      </c>
      <c r="I83" s="1016" t="s">
        <v>13</v>
      </c>
      <c r="J83" s="1016"/>
      <c r="K83" s="1016"/>
      <c r="L83" s="1016"/>
      <c r="M83" s="1016"/>
    </row>
    <row r="84" spans="1:13" x14ac:dyDescent="0.25">
      <c r="A84" s="48">
        <f>Dati!A110</f>
        <v>1</v>
      </c>
      <c r="B84" s="48">
        <f>Dati!B110</f>
        <v>2000</v>
      </c>
      <c r="C84" s="54">
        <f>IF(Dati!C110="","",LOG(Dati!C110))</f>
        <v>2.7032913781186614</v>
      </c>
      <c r="D84" s="55" t="str">
        <f>IF(Dati!J110&lt;5,"",IF(Dati!J110&gt;=6,"",Dati!J110))</f>
        <v/>
      </c>
      <c r="E84" s="55" t="str">
        <f>IF(Dati!K110&lt;5,"",IF(Dati!K110&gt;=6,"",Dati!K110))</f>
        <v/>
      </c>
      <c r="F84" s="55" t="str">
        <f>IF(Dati!L110&lt;5,"",IF(Dati!L110&gt;=6,"",Dati!L110))</f>
        <v/>
      </c>
      <c r="G84" s="55" t="str">
        <f>IF(Dati!M110&lt;5,"",IF(Dati!M110&gt;=6,"",Dati!M110))</f>
        <v/>
      </c>
      <c r="H84" s="55" t="str">
        <f>IF(Dati!N110&lt;5,"",IF(Dati!N110&gt;=6,"",Dati!N110))</f>
        <v/>
      </c>
      <c r="I84" s="56" t="str">
        <f>IF(C84&lt;5,"",IF(C84&gt;=6,"",IF(Dati!J110="","",(Dati!J110)/C84*100)))</f>
        <v/>
      </c>
      <c r="J84" s="56" t="str">
        <f>IF(C84&lt;5,"",IF(C84&gt;=6,"",IF(Dati!K110="","",(Dati!K110)/C84*100)))</f>
        <v/>
      </c>
      <c r="K84" s="56" t="str">
        <f>IF(C84&lt;5,"",IF(C84&gt;=6,"",IF(Dati!L110="","",(Dati!L110)/C84*100)))</f>
        <v/>
      </c>
      <c r="L84" s="56" t="str">
        <f>IF(C84&lt;5,"",IF(C84&gt;=6,"",IF(Dati!M110="","",(Dati!M110)/C84*100)))</f>
        <v/>
      </c>
      <c r="M84" s="56" t="str">
        <f>IF(C84&lt;5,"",IF(C84&gt;=6,"",IF(Dati!N110="","",(Dati!N110)/C84*100)))</f>
        <v/>
      </c>
    </row>
    <row r="85" spans="1:13" x14ac:dyDescent="0.25">
      <c r="A85" s="48">
        <f>Dati!A111</f>
        <v>2</v>
      </c>
      <c r="B85" s="48">
        <f>Dati!B111</f>
        <v>2000</v>
      </c>
      <c r="C85" s="54">
        <f>IF(Dati!C111="","",LOG(Dati!C111))</f>
        <v>4.6901960800285138</v>
      </c>
      <c r="D85" s="55" t="str">
        <f>IF(Dati!J111&lt;5,"",IF(Dati!J111&gt;=6,"",Dati!J111))</f>
        <v/>
      </c>
      <c r="E85" s="55" t="str">
        <f>IF(Dati!K111&lt;5,"",IF(Dati!K111&gt;=6,"",Dati!K111))</f>
        <v/>
      </c>
      <c r="F85" s="55" t="str">
        <f>IF(Dati!L111&lt;5,"",IF(Dati!L111&gt;=6,"",Dati!L111))</f>
        <v/>
      </c>
      <c r="G85" s="55" t="str">
        <f>IF(Dati!M111&lt;5,"",IF(Dati!M111&gt;=6,"",Dati!M111))</f>
        <v/>
      </c>
      <c r="H85" s="55" t="str">
        <f>IF(Dati!N111&lt;5,"",IF(Dati!N111&gt;=6,"",Dati!N111))</f>
        <v/>
      </c>
      <c r="I85" s="56" t="str">
        <f>IF(C85&lt;5,"",IF(C85&gt;=6,"",IF(Dati!J111="","",(Dati!J111)/C85*100)))</f>
        <v/>
      </c>
      <c r="J85" s="56" t="str">
        <f>IF(C85&lt;5,"",IF(C85&gt;=6,"",IF(Dati!K111="","",(Dati!K111)/C85*100)))</f>
        <v/>
      </c>
      <c r="K85" s="56" t="str">
        <f>IF(C85&lt;5,"",IF(C85&gt;=6,"",IF(Dati!L111="","",(Dati!L111)/C85*100)))</f>
        <v/>
      </c>
      <c r="L85" s="56" t="str">
        <f>IF(C85&lt;5,"",IF(C85&gt;=6,"",IF(Dati!M111="","",(Dati!M111)/C85*100)))</f>
        <v/>
      </c>
      <c r="M85" s="56" t="str">
        <f>IF(C85&lt;5,"",IF(C85&gt;=6,"",IF(Dati!N111="","",(Dati!N111)/C85*100)))</f>
        <v/>
      </c>
    </row>
    <row r="86" spans="1:13" x14ac:dyDescent="0.25">
      <c r="A86" s="48">
        <f>Dati!A112</f>
        <v>3</v>
      </c>
      <c r="B86" s="48">
        <f>Dati!B112</f>
        <v>2001</v>
      </c>
      <c r="C86" s="54">
        <f>IF(Dati!C112="","",LOG(Dati!C112))</f>
        <v>3.9190780923760737</v>
      </c>
      <c r="D86" s="55" t="str">
        <f>IF(Dati!J112&lt;5,"",IF(Dati!J112&gt;=6,"",Dati!J112))</f>
        <v/>
      </c>
      <c r="E86" s="55" t="str">
        <f>IF(Dati!K112&lt;5,"",IF(Dati!K112&gt;=6,"",Dati!K112))</f>
        <v/>
      </c>
      <c r="F86" s="55" t="str">
        <f>IF(Dati!L112&lt;5,"",IF(Dati!L112&gt;=6,"",Dati!L112))</f>
        <v/>
      </c>
      <c r="G86" s="55" t="str">
        <f>IF(Dati!M112&lt;5,"",IF(Dati!M112&gt;=6,"",Dati!M112))</f>
        <v/>
      </c>
      <c r="H86" s="55" t="str">
        <f>IF(Dati!N112&lt;5,"",IF(Dati!N112&gt;=6,"",Dati!N112))</f>
        <v/>
      </c>
      <c r="I86" s="56" t="str">
        <f>IF(C86&lt;5,"",IF(C86&gt;=6,"",IF(Dati!J112="","",(Dati!J112)/C86*100)))</f>
        <v/>
      </c>
      <c r="J86" s="56" t="str">
        <f>IF(C86&lt;5,"",IF(C86&gt;=6,"",IF(Dati!K112="","",(Dati!K112)/C86*100)))</f>
        <v/>
      </c>
      <c r="K86" s="56" t="str">
        <f>IF(C86&lt;5,"",IF(C86&gt;=6,"",IF(Dati!L112="","",(Dati!L112)/C86*100)))</f>
        <v/>
      </c>
      <c r="L86" s="56" t="str">
        <f>IF(C86&lt;5,"",IF(C86&gt;=6,"",IF(Dati!M112="","",(Dati!M112)/C86*100)))</f>
        <v/>
      </c>
      <c r="M86" s="56" t="str">
        <f>IF(C86&lt;5,"",IF(C86&gt;=6,"",IF(Dati!N112="","",(Dati!N112)/C86*100)))</f>
        <v/>
      </c>
    </row>
    <row r="87" spans="1:13" x14ac:dyDescent="0.25">
      <c r="A87" s="48">
        <f>Dati!A113</f>
        <v>4</v>
      </c>
      <c r="B87" s="48">
        <f>Dati!B113</f>
        <v>2002</v>
      </c>
      <c r="C87" s="54">
        <f>IF(Dati!C113="","",LOG(Dati!C113))</f>
        <v>4.1760912590556813</v>
      </c>
      <c r="D87" s="55" t="str">
        <f>IF(Dati!J113&lt;5,"",IF(Dati!J113&gt;=6,"",Dati!J113))</f>
        <v/>
      </c>
      <c r="E87" s="55" t="str">
        <f>IF(Dati!K113&lt;5,"",IF(Dati!K113&gt;=6,"",Dati!K113))</f>
        <v/>
      </c>
      <c r="F87" s="55" t="str">
        <f>IF(Dati!L113&lt;5,"",IF(Dati!L113&gt;=6,"",Dati!L113))</f>
        <v/>
      </c>
      <c r="G87" s="55" t="str">
        <f>IF(Dati!M113&lt;5,"",IF(Dati!M113&gt;=6,"",Dati!M113))</f>
        <v/>
      </c>
      <c r="H87" s="55" t="str">
        <f>IF(Dati!N113&lt;5,"",IF(Dati!N113&gt;=6,"",Dati!N113))</f>
        <v/>
      </c>
      <c r="I87" s="56" t="str">
        <f>IF(C87&lt;5,"",IF(C87&gt;=6,"",IF(Dati!J113="","",(Dati!J113)/C87*100)))</f>
        <v/>
      </c>
      <c r="J87" s="56" t="str">
        <f>IF(C87&lt;5,"",IF(C87&gt;=6,"",IF(Dati!K113="","",(Dati!K113)/C87*100)))</f>
        <v/>
      </c>
      <c r="K87" s="56" t="str">
        <f>IF(C87&lt;5,"",IF(C87&gt;=6,"",IF(Dati!L113="","",(Dati!L113)/C87*100)))</f>
        <v/>
      </c>
      <c r="L87" s="56" t="str">
        <f>IF(C87&lt;5,"",IF(C87&gt;=6,"",IF(Dati!M113="","",(Dati!M113)/C87*100)))</f>
        <v/>
      </c>
      <c r="M87" s="56" t="str">
        <f>IF(C87&lt;5,"",IF(C87&gt;=6,"",IF(Dati!N113="","",(Dati!N113)/C87*100)))</f>
        <v/>
      </c>
    </row>
    <row r="88" spans="1:13" x14ac:dyDescent="0.25">
      <c r="A88" s="48">
        <f>Dati!A114</f>
        <v>5</v>
      </c>
      <c r="B88" s="48">
        <f>Dati!B114</f>
        <v>2003</v>
      </c>
      <c r="C88" s="54">
        <f>IF(Dati!C114="","",LOG(Dati!C114))</f>
        <v>3.5440680443502757</v>
      </c>
      <c r="D88" s="55" t="str">
        <f>IF(Dati!J114&lt;5,"",IF(Dati!J114&gt;=6,"",Dati!J114))</f>
        <v/>
      </c>
      <c r="E88" s="55" t="str">
        <f>IF(Dati!K114&lt;5,"",IF(Dati!K114&gt;=6,"",Dati!K114))</f>
        <v/>
      </c>
      <c r="F88" s="55" t="str">
        <f>IF(Dati!L114&lt;5,"",IF(Dati!L114&gt;=6,"",Dati!L114))</f>
        <v/>
      </c>
      <c r="G88" s="55" t="str">
        <f>IF(Dati!M114&lt;5,"",IF(Dati!M114&gt;=6,"",Dati!M114))</f>
        <v/>
      </c>
      <c r="H88" s="55" t="str">
        <f>IF(Dati!N114&lt;5,"",IF(Dati!N114&gt;=6,"",Dati!N114))</f>
        <v/>
      </c>
      <c r="I88" s="56" t="str">
        <f>IF(C88&lt;5,"",IF(C88&gt;=6,"",IF(Dati!J114="","",(Dati!J114)/C88*100)))</f>
        <v/>
      </c>
      <c r="J88" s="56" t="str">
        <f>IF(C88&lt;5,"",IF(C88&gt;=6,"",IF(Dati!K114="","",(Dati!K114)/C88*100)))</f>
        <v/>
      </c>
      <c r="K88" s="56" t="str">
        <f>IF(C88&lt;5,"",IF(C88&gt;=6,"",IF(Dati!L114="","",(Dati!L114)/C88*100)))</f>
        <v/>
      </c>
      <c r="L88" s="56" t="str">
        <f>IF(C88&lt;5,"",IF(C88&gt;=6,"",IF(Dati!M114="","",(Dati!M114)/C88*100)))</f>
        <v/>
      </c>
      <c r="M88" s="56" t="str">
        <f>IF(C88&lt;5,"",IF(C88&gt;=6,"",IF(Dati!N114="","",(Dati!N114)/C88*100)))</f>
        <v/>
      </c>
    </row>
    <row r="89" spans="1:13" x14ac:dyDescent="0.25">
      <c r="A89" s="48">
        <f>Dati!A115</f>
        <v>6</v>
      </c>
      <c r="B89" s="48">
        <f>Dati!B115</f>
        <v>2003</v>
      </c>
      <c r="C89" s="54" t="str">
        <f>IF(Dati!C115="","",LOG(Dati!C115))</f>
        <v/>
      </c>
      <c r="D89" s="55" t="str">
        <f>IF(Dati!J115&lt;5,"",IF(Dati!J115&gt;=6,"",Dati!J115))</f>
        <v/>
      </c>
      <c r="E89" s="55" t="str">
        <f>IF(Dati!K115&lt;5,"",IF(Dati!K115&gt;=6,"",Dati!K115))</f>
        <v/>
      </c>
      <c r="F89" s="55" t="str">
        <f>IF(Dati!L115&lt;5,"",IF(Dati!L115&gt;=6,"",Dati!L115))</f>
        <v/>
      </c>
      <c r="G89" s="55" t="str">
        <f>IF(Dati!M115&lt;5,"",IF(Dati!M115&gt;=6,"",Dati!M115))</f>
        <v/>
      </c>
      <c r="H89" s="55" t="str">
        <f>IF(Dati!N115&lt;5,"",IF(Dati!N115&gt;=6,"",Dati!N115))</f>
        <v/>
      </c>
      <c r="I89" s="56" t="str">
        <f>IF(C89&lt;5,"",IF(C89&gt;=6,"",IF(Dati!J115="","",(Dati!J115)/C89*100)))</f>
        <v/>
      </c>
      <c r="J89" s="56" t="str">
        <f>IF(C89&lt;5,"",IF(C89&gt;=6,"",IF(Dati!K115="","",(Dati!K115)/C89*100)))</f>
        <v/>
      </c>
      <c r="K89" s="56" t="str">
        <f>IF(C89&lt;5,"",IF(C89&gt;=6,"",IF(Dati!L115="","",(Dati!L115)/C89*100)))</f>
        <v/>
      </c>
      <c r="L89" s="56" t="str">
        <f>IF(C89&lt;5,"",IF(C89&gt;=6,"",IF(Dati!M115="","",(Dati!M115)/C89*100)))</f>
        <v/>
      </c>
      <c r="M89" s="56" t="str">
        <f>IF(C89&lt;5,"",IF(C89&gt;=6,"",IF(Dati!N115="","",(Dati!N115)/C89*100)))</f>
        <v/>
      </c>
    </row>
    <row r="90" spans="1:13" x14ac:dyDescent="0.25">
      <c r="A90" s="48">
        <f>Dati!A116</f>
        <v>7</v>
      </c>
      <c r="B90" s="48" t="str">
        <f>Dati!B116</f>
        <v/>
      </c>
      <c r="C90" s="54" t="str">
        <f>IF(Dati!C116="","",LOG(Dati!C116))</f>
        <v/>
      </c>
      <c r="D90" s="55" t="str">
        <f>IF(Dati!J116&lt;5,"",IF(Dati!J116&gt;=6,"",Dati!J116))</f>
        <v/>
      </c>
      <c r="E90" s="55" t="str">
        <f>IF(Dati!K116&lt;5,"",IF(Dati!K116&gt;=6,"",Dati!K116))</f>
        <v/>
      </c>
      <c r="F90" s="55" t="str">
        <f>IF(Dati!L116&lt;5,"",IF(Dati!L116&gt;=6,"",Dati!L116))</f>
        <v/>
      </c>
      <c r="G90" s="55" t="str">
        <f>IF(Dati!M116&lt;5,"",IF(Dati!M116&gt;=6,"",Dati!M116))</f>
        <v/>
      </c>
      <c r="H90" s="55" t="str">
        <f>IF(Dati!N116&lt;5,"",IF(Dati!N116&gt;=6,"",Dati!N116))</f>
        <v/>
      </c>
      <c r="I90" s="56" t="str">
        <f>IF(C90&lt;5,"",IF(C90&gt;=6,"",IF(Dati!J116="","",(Dati!J116)/C90*100)))</f>
        <v/>
      </c>
      <c r="J90" s="56" t="str">
        <f>IF(C90&lt;5,"",IF(C90&gt;=6,"",IF(Dati!K116="","",(Dati!K116)/C90*100)))</f>
        <v/>
      </c>
      <c r="K90" s="56" t="str">
        <f>IF(C90&lt;5,"",IF(C90&gt;=6,"",IF(Dati!L116="","",(Dati!L116)/C90*100)))</f>
        <v/>
      </c>
      <c r="L90" s="56" t="str">
        <f>IF(C90&lt;5,"",IF(C90&gt;=6,"",IF(Dati!M116="","",(Dati!M116)/C90*100)))</f>
        <v/>
      </c>
      <c r="M90" s="56" t="str">
        <f>IF(C90&lt;5,"",IF(C90&gt;=6,"",IF(Dati!N116="","",(Dati!N116)/C90*100)))</f>
        <v/>
      </c>
    </row>
    <row r="91" spans="1:13" x14ac:dyDescent="0.25">
      <c r="A91" s="48">
        <f>Dati!A117</f>
        <v>8</v>
      </c>
      <c r="B91" s="48" t="str">
        <f>Dati!B117</f>
        <v/>
      </c>
      <c r="C91" s="54" t="str">
        <f>IF(Dati!C117="","",LOG(Dati!C117))</f>
        <v/>
      </c>
      <c r="D91" s="55" t="str">
        <f>IF(Dati!J117&lt;5,"",IF(Dati!J117&gt;=6,"",Dati!J117))</f>
        <v/>
      </c>
      <c r="E91" s="55" t="str">
        <f>IF(Dati!K117&lt;5,"",IF(Dati!K117&gt;=6,"",Dati!K117))</f>
        <v/>
      </c>
      <c r="F91" s="55" t="str">
        <f>IF(Dati!L117&lt;5,"",IF(Dati!L117&gt;=6,"",Dati!L117))</f>
        <v/>
      </c>
      <c r="G91" s="55" t="str">
        <f>IF(Dati!M117&lt;5,"",IF(Dati!M117&gt;=6,"",Dati!M117))</f>
        <v/>
      </c>
      <c r="H91" s="55" t="str">
        <f>IF(Dati!N117&lt;5,"",IF(Dati!N117&gt;=6,"",Dati!N117))</f>
        <v/>
      </c>
      <c r="I91" s="56" t="str">
        <f>IF(C91&lt;5,"",IF(C91&gt;=6,"",IF(Dati!J117="","",(Dati!J117)/C91*100)))</f>
        <v/>
      </c>
      <c r="J91" s="56" t="str">
        <f>IF(C91&lt;5,"",IF(C91&gt;=6,"",IF(Dati!K117="","",(Dati!K117)/C91*100)))</f>
        <v/>
      </c>
      <c r="K91" s="56" t="str">
        <f>IF(C91&lt;5,"",IF(C91&gt;=6,"",IF(Dati!L117="","",(Dati!L117)/C91*100)))</f>
        <v/>
      </c>
      <c r="L91" s="56" t="str">
        <f>IF(C91&lt;5,"",IF(C91&gt;=6,"",IF(Dati!M117="","",(Dati!M117)/C91*100)))</f>
        <v/>
      </c>
      <c r="M91" s="56" t="str">
        <f>IF(C91&lt;5,"",IF(C91&gt;=6,"",IF(Dati!N117="","",(Dati!N117)/C91*100)))</f>
        <v/>
      </c>
    </row>
    <row r="92" spans="1:13" x14ac:dyDescent="0.25">
      <c r="A92" s="48">
        <f>Dati!A118</f>
        <v>9</v>
      </c>
      <c r="B92" s="48" t="str">
        <f>Dati!B118</f>
        <v/>
      </c>
      <c r="C92" s="54" t="str">
        <f>IF(Dati!C118="","",LOG(Dati!C118))</f>
        <v/>
      </c>
      <c r="D92" s="55" t="str">
        <f>IF(Dati!J118&lt;5,"",IF(Dati!J118&gt;=6,"",Dati!J118))</f>
        <v/>
      </c>
      <c r="E92" s="55" t="str">
        <f>IF(Dati!K118&lt;5,"",IF(Dati!K118&gt;=6,"",Dati!K118))</f>
        <v/>
      </c>
      <c r="F92" s="55" t="str">
        <f>IF(Dati!L118&lt;5,"",IF(Dati!L118&gt;=6,"",Dati!L118))</f>
        <v/>
      </c>
      <c r="G92" s="55" t="str">
        <f>IF(Dati!M118&lt;5,"",IF(Dati!M118&gt;=6,"",Dati!M118))</f>
        <v/>
      </c>
      <c r="H92" s="55" t="str">
        <f>IF(Dati!N118&lt;5,"",IF(Dati!N118&gt;=6,"",Dati!N118))</f>
        <v/>
      </c>
      <c r="I92" s="56" t="str">
        <f>IF(C92&lt;5,"",IF(C92&gt;=6,"",IF(Dati!J118="","",(Dati!J118)/C92*100)))</f>
        <v/>
      </c>
      <c r="J92" s="56" t="str">
        <f>IF(C92&lt;5,"",IF(C92&gt;=6,"",IF(Dati!K118="","",(Dati!K118)/C92*100)))</f>
        <v/>
      </c>
      <c r="K92" s="56" t="str">
        <f>IF(C92&lt;5,"",IF(C92&gt;=6,"",IF(Dati!L118="","",(Dati!L118)/C92*100)))</f>
        <v/>
      </c>
      <c r="L92" s="56" t="str">
        <f>IF(C92&lt;5,"",IF(C92&gt;=6,"",IF(Dati!M118="","",(Dati!M118)/C92*100)))</f>
        <v/>
      </c>
      <c r="M92" s="56" t="str">
        <f>IF(C92&lt;5,"",IF(C92&gt;=6,"",IF(Dati!N118="","",(Dati!N118)/C92*100)))</f>
        <v/>
      </c>
    </row>
    <row r="93" spans="1:13" x14ac:dyDescent="0.25">
      <c r="A93" s="48">
        <f>Dati!A119</f>
        <v>10</v>
      </c>
      <c r="B93" s="48" t="e">
        <f>Dati!B119</f>
        <v>#REF!</v>
      </c>
      <c r="C93" s="54" t="e">
        <f>IF(Dati!C119="","",LOG(Dati!C119))</f>
        <v>#REF!</v>
      </c>
      <c r="D93" s="55" t="e">
        <f>IF(Dati!J119&lt;5,"",IF(Dati!J119&gt;=6,"",Dati!J119))</f>
        <v>#REF!</v>
      </c>
      <c r="E93" s="55" t="e">
        <f>IF(Dati!K119&lt;5,"",IF(Dati!K119&gt;=6,"",Dati!K119))</f>
        <v>#REF!</v>
      </c>
      <c r="F93" s="55" t="e">
        <f>IF(Dati!L119&lt;5,"",IF(Dati!L119&gt;=6,"",Dati!L119))</f>
        <v>#REF!</v>
      </c>
      <c r="G93" s="55" t="e">
        <f>IF(Dati!M119&lt;5,"",IF(Dati!M119&gt;=6,"",Dati!M119))</f>
        <v>#REF!</v>
      </c>
      <c r="H93" s="55" t="e">
        <f>IF(Dati!N119&lt;5,"",IF(Dati!N119&gt;=6,"",Dati!N119))</f>
        <v>#REF!</v>
      </c>
      <c r="I93" s="56" t="e">
        <f>IF(C93&lt;5,"",IF(C93&gt;=6,"",IF(Dati!J119="","",(Dati!J119)/C93*100)))</f>
        <v>#REF!</v>
      </c>
      <c r="J93" s="56" t="e">
        <f>IF(C93&lt;5,"",IF(C93&gt;=6,"",IF(Dati!K119="","",(Dati!K119)/C93*100)))</f>
        <v>#REF!</v>
      </c>
      <c r="K93" s="56" t="e">
        <f>IF(C93&lt;5,"",IF(C93&gt;=6,"",IF(Dati!L119="","",(Dati!L119)/C93*100)))</f>
        <v>#REF!</v>
      </c>
      <c r="L93" s="56" t="e">
        <f>IF(C93&lt;5,"",IF(C93&gt;=6,"",IF(Dati!M119="","",(Dati!M119)/C93*100)))</f>
        <v>#REF!</v>
      </c>
      <c r="M93" s="56" t="e">
        <f>IF(C93&lt;5,"",IF(C93&gt;=6,"",IF(Dati!N119="","",(Dati!N119)/C93*100)))</f>
        <v>#REF!</v>
      </c>
    </row>
    <row r="94" spans="1:13" x14ac:dyDescent="0.25">
      <c r="A94" s="48">
        <f>Dati!A120</f>
        <v>11</v>
      </c>
      <c r="B94" s="48" t="e">
        <f>Dati!B120</f>
        <v>#REF!</v>
      </c>
      <c r="C94" s="54" t="e">
        <f>IF(Dati!C120="","",LOG(Dati!C120))</f>
        <v>#REF!</v>
      </c>
      <c r="D94" s="55" t="e">
        <f>IF(Dati!J120&lt;5,"",IF(Dati!J120&gt;=6,"",Dati!J120))</f>
        <v>#REF!</v>
      </c>
      <c r="E94" s="55" t="e">
        <f>IF(Dati!K120&lt;5,"",IF(Dati!K120&gt;=6,"",Dati!K120))</f>
        <v>#REF!</v>
      </c>
      <c r="F94" s="55" t="e">
        <f>IF(Dati!L120&lt;5,"",IF(Dati!L120&gt;=6,"",Dati!L120))</f>
        <v>#REF!</v>
      </c>
      <c r="G94" s="55" t="e">
        <f>IF(Dati!M120&lt;5,"",IF(Dati!M120&gt;=6,"",Dati!M120))</f>
        <v>#REF!</v>
      </c>
      <c r="H94" s="55" t="e">
        <f>IF(Dati!N120&lt;5,"",IF(Dati!N120&gt;=6,"",Dati!N120))</f>
        <v>#REF!</v>
      </c>
      <c r="I94" s="56" t="e">
        <f>IF(C94&lt;5,"",IF(C94&gt;=6,"",IF(Dati!J120="","",(Dati!J120)/C94*100)))</f>
        <v>#REF!</v>
      </c>
      <c r="J94" s="56" t="e">
        <f>IF(C94&lt;5,"",IF(C94&gt;=6,"",IF(Dati!K120="","",(Dati!K120)/C94*100)))</f>
        <v>#REF!</v>
      </c>
      <c r="K94" s="56" t="e">
        <f>IF(C94&lt;5,"",IF(C94&gt;=6,"",IF(Dati!L120="","",(Dati!L120)/C94*100)))</f>
        <v>#REF!</v>
      </c>
      <c r="L94" s="56" t="e">
        <f>IF(C94&lt;5,"",IF(C94&gt;=6,"",IF(Dati!M120="","",(Dati!M120)/C94*100)))</f>
        <v>#REF!</v>
      </c>
      <c r="M94" s="56" t="e">
        <f>IF(C94&lt;5,"",IF(C94&gt;=6,"",IF(Dati!N120="","",(Dati!N120)/C94*100)))</f>
        <v>#REF!</v>
      </c>
    </row>
    <row r="95" spans="1:13" x14ac:dyDescent="0.25">
      <c r="A95" s="48">
        <f>Dati!A121</f>
        <v>12</v>
      </c>
      <c r="B95" s="48" t="e">
        <f>Dati!B121</f>
        <v>#REF!</v>
      </c>
      <c r="C95" s="54" t="e">
        <f>IF(Dati!C121="","",LOG(Dati!C121))</f>
        <v>#REF!</v>
      </c>
      <c r="D95" s="55" t="e">
        <f>IF(Dati!J121&lt;5,"",IF(Dati!J121&gt;=6,"",Dati!J121))</f>
        <v>#REF!</v>
      </c>
      <c r="E95" s="55" t="e">
        <f>IF(Dati!K121&lt;5,"",IF(Dati!K121&gt;=6,"",Dati!K121))</f>
        <v>#REF!</v>
      </c>
      <c r="F95" s="55" t="e">
        <f>IF(Dati!L121&lt;5,"",IF(Dati!L121&gt;=6,"",Dati!L121))</f>
        <v>#REF!</v>
      </c>
      <c r="G95" s="55" t="e">
        <f>IF(Dati!M121&lt;5,"",IF(Dati!M121&gt;=6,"",Dati!M121))</f>
        <v>#REF!</v>
      </c>
      <c r="H95" s="55" t="e">
        <f>IF(Dati!N121&lt;5,"",IF(Dati!N121&gt;=6,"",Dati!N121))</f>
        <v>#REF!</v>
      </c>
      <c r="I95" s="56" t="e">
        <f>IF(C95&lt;5,"",IF(C95&gt;=6,"",IF(Dati!J121="","",(Dati!J121)/C95*100)))</f>
        <v>#REF!</v>
      </c>
      <c r="J95" s="56" t="e">
        <f>IF(C95&lt;5,"",IF(C95&gt;=6,"",IF(Dati!K121="","",(Dati!K121)/C95*100)))</f>
        <v>#REF!</v>
      </c>
      <c r="K95" s="56" t="e">
        <f>IF(C95&lt;5,"",IF(C95&gt;=6,"",IF(Dati!L121="","",(Dati!L121)/C95*100)))</f>
        <v>#REF!</v>
      </c>
      <c r="L95" s="56" t="e">
        <f>IF(C95&lt;5,"",IF(C95&gt;=6,"",IF(Dati!M121="","",(Dati!M121)/C95*100)))</f>
        <v>#REF!</v>
      </c>
      <c r="M95" s="56" t="e">
        <f>IF(C95&lt;5,"",IF(C95&gt;=6,"",IF(Dati!N121="","",(Dati!N121)/C95*100)))</f>
        <v>#REF!</v>
      </c>
    </row>
    <row r="96" spans="1:13" x14ac:dyDescent="0.25">
      <c r="A96" s="48">
        <f>Dati!A122</f>
        <v>13</v>
      </c>
      <c r="B96" s="48" t="e">
        <f>Dati!B122</f>
        <v>#REF!</v>
      </c>
      <c r="C96" s="54" t="e">
        <f>IF(Dati!C122="","",LOG(Dati!C122))</f>
        <v>#REF!</v>
      </c>
      <c r="D96" s="55" t="e">
        <f>IF(Dati!J122&lt;5,"",IF(Dati!J122&gt;=6,"",Dati!J122))</f>
        <v>#REF!</v>
      </c>
      <c r="E96" s="55" t="e">
        <f>IF(Dati!K122&lt;5,"",IF(Dati!K122&gt;=6,"",Dati!K122))</f>
        <v>#REF!</v>
      </c>
      <c r="F96" s="55" t="e">
        <f>IF(Dati!L122&lt;5,"",IF(Dati!L122&gt;=6,"",Dati!L122))</f>
        <v>#REF!</v>
      </c>
      <c r="G96" s="55" t="e">
        <f>IF(Dati!M122&lt;5,"",IF(Dati!M122&gt;=6,"",Dati!M122))</f>
        <v>#REF!</v>
      </c>
      <c r="H96" s="55" t="e">
        <f>IF(Dati!N122&lt;5,"",IF(Dati!N122&gt;=6,"",Dati!N122))</f>
        <v>#REF!</v>
      </c>
      <c r="I96" s="56" t="e">
        <f>IF(C96&lt;5,"",IF(C96&gt;=6,"",IF(Dati!J122="","",(Dati!J122)/C96*100)))</f>
        <v>#REF!</v>
      </c>
      <c r="J96" s="56" t="e">
        <f>IF(C96&lt;5,"",IF(C96&gt;=6,"",IF(Dati!K122="","",(Dati!K122)/C96*100)))</f>
        <v>#REF!</v>
      </c>
      <c r="K96" s="56" t="e">
        <f>IF(C96&lt;5,"",IF(C96&gt;=6,"",IF(Dati!L122="","",(Dati!L122)/C96*100)))</f>
        <v>#REF!</v>
      </c>
      <c r="L96" s="56" t="e">
        <f>IF(C96&lt;5,"",IF(C96&gt;=6,"",IF(Dati!M122="","",(Dati!M122)/C96*100)))</f>
        <v>#REF!</v>
      </c>
      <c r="M96" s="56" t="e">
        <f>IF(C96&lt;5,"",IF(C96&gt;=6,"",IF(Dati!N122="","",(Dati!N122)/C96*100)))</f>
        <v>#REF!</v>
      </c>
    </row>
    <row r="97" spans="1:13" x14ac:dyDescent="0.25">
      <c r="A97" s="48">
        <f>Dati!A123</f>
        <v>14</v>
      </c>
      <c r="B97" s="48" t="e">
        <f>Dati!B123</f>
        <v>#REF!</v>
      </c>
      <c r="C97" s="54" t="e">
        <f>IF(Dati!C123="","",LOG(Dati!C123))</f>
        <v>#REF!</v>
      </c>
      <c r="D97" s="55" t="e">
        <f>IF(Dati!J123&lt;5,"",IF(Dati!J123&gt;=6,"",Dati!J123))</f>
        <v>#REF!</v>
      </c>
      <c r="E97" s="55" t="e">
        <f>IF(Dati!K123&lt;5,"",IF(Dati!K123&gt;=6,"",Dati!K123))</f>
        <v>#REF!</v>
      </c>
      <c r="F97" s="55" t="e">
        <f>IF(Dati!L123&lt;5,"",IF(Dati!L123&gt;=6,"",Dati!L123))</f>
        <v>#REF!</v>
      </c>
      <c r="G97" s="55" t="e">
        <f>IF(Dati!M123&lt;5,"",IF(Dati!M123&gt;=6,"",Dati!M123))</f>
        <v>#REF!</v>
      </c>
      <c r="H97" s="55" t="e">
        <f>IF(Dati!N123&lt;5,"",IF(Dati!N123&gt;=6,"",Dati!N123))</f>
        <v>#REF!</v>
      </c>
      <c r="I97" s="56" t="e">
        <f>IF(C97&lt;5,"",IF(C97&gt;=6,"",IF(Dati!J123="","",(Dati!J123)/C97*100)))</f>
        <v>#REF!</v>
      </c>
      <c r="J97" s="56" t="e">
        <f>IF(C97&lt;5,"",IF(C97&gt;=6,"",IF(Dati!K123="","",(Dati!K123)/C97*100)))</f>
        <v>#REF!</v>
      </c>
      <c r="K97" s="56" t="e">
        <f>IF(C97&lt;5,"",IF(C97&gt;=6,"",IF(Dati!L123="","",(Dati!L123)/C97*100)))</f>
        <v>#REF!</v>
      </c>
      <c r="L97" s="56" t="e">
        <f>IF(C97&lt;5,"",IF(C97&gt;=6,"",IF(Dati!M123="","",(Dati!M123)/C97*100)))</f>
        <v>#REF!</v>
      </c>
      <c r="M97" s="56" t="e">
        <f>IF(C97&lt;5,"",IF(C97&gt;=6,"",IF(Dati!N123="","",(Dati!N123)/C97*100)))</f>
        <v>#REF!</v>
      </c>
    </row>
    <row r="98" spans="1:13" x14ac:dyDescent="0.25">
      <c r="A98" s="48">
        <f>Dati!A124</f>
        <v>15</v>
      </c>
      <c r="B98" s="48" t="e">
        <f>Dati!B124</f>
        <v>#REF!</v>
      </c>
      <c r="C98" s="54" t="e">
        <f>IF(Dati!C124="","",LOG(Dati!C124))</f>
        <v>#REF!</v>
      </c>
      <c r="D98" s="55" t="e">
        <f>IF(Dati!J124&lt;5,"",IF(Dati!J124&gt;=6,"",Dati!J124))</f>
        <v>#REF!</v>
      </c>
      <c r="E98" s="55" t="e">
        <f>IF(Dati!K124&lt;5,"",IF(Dati!K124&gt;=6,"",Dati!K124))</f>
        <v>#REF!</v>
      </c>
      <c r="F98" s="55" t="e">
        <f>IF(Dati!L124&lt;5,"",IF(Dati!L124&gt;=6,"",Dati!L124))</f>
        <v>#REF!</v>
      </c>
      <c r="G98" s="55" t="e">
        <f>IF(Dati!M124&lt;5,"",IF(Dati!M124&gt;=6,"",Dati!M124))</f>
        <v>#REF!</v>
      </c>
      <c r="H98" s="55" t="e">
        <f>IF(Dati!N124&lt;5,"",IF(Dati!N124&gt;=6,"",Dati!N124))</f>
        <v>#REF!</v>
      </c>
      <c r="I98" s="56" t="e">
        <f>IF(C98&lt;5,"",IF(C98&gt;=6,"",IF(Dati!J124="","",(Dati!J124)/C98*100)))</f>
        <v>#REF!</v>
      </c>
      <c r="J98" s="56" t="e">
        <f>IF(C98&lt;5,"",IF(C98&gt;=6,"",IF(Dati!K124="","",(Dati!K124)/C98*100)))</f>
        <v>#REF!</v>
      </c>
      <c r="K98" s="56" t="e">
        <f>IF(C98&lt;5,"",IF(C98&gt;=6,"",IF(Dati!L124="","",(Dati!L124)/C98*100)))</f>
        <v>#REF!</v>
      </c>
      <c r="L98" s="56" t="e">
        <f>IF(C98&lt;5,"",IF(C98&gt;=6,"",IF(Dati!M124="","",(Dati!M124)/C98*100)))</f>
        <v>#REF!</v>
      </c>
      <c r="M98" s="56" t="e">
        <f>IF(C98&lt;5,"",IF(C98&gt;=6,"",IF(Dati!N124="","",(Dati!N124)/C98*100)))</f>
        <v>#REF!</v>
      </c>
    </row>
    <row r="99" spans="1:13" x14ac:dyDescent="0.25">
      <c r="A99" s="48">
        <f>Dati!A125</f>
        <v>16</v>
      </c>
      <c r="B99" s="48" t="e">
        <f>Dati!B125</f>
        <v>#REF!</v>
      </c>
      <c r="C99" s="54" t="e">
        <f>IF(Dati!C125="","",LOG(Dati!C125))</f>
        <v>#REF!</v>
      </c>
      <c r="D99" s="55" t="e">
        <f>IF(Dati!J125&lt;5,"",IF(Dati!J125&gt;=6,"",Dati!J125))</f>
        <v>#REF!</v>
      </c>
      <c r="E99" s="55" t="e">
        <f>IF(Dati!K125&lt;5,"",IF(Dati!K125&gt;=6,"",Dati!K125))</f>
        <v>#REF!</v>
      </c>
      <c r="F99" s="55" t="e">
        <f>IF(Dati!L125&lt;5,"",IF(Dati!L125&gt;=6,"",Dati!L125))</f>
        <v>#REF!</v>
      </c>
      <c r="G99" s="55" t="e">
        <f>IF(Dati!M125&lt;5,"",IF(Dati!M125&gt;=6,"",Dati!M125))</f>
        <v>#REF!</v>
      </c>
      <c r="H99" s="55" t="e">
        <f>IF(Dati!N125&lt;5,"",IF(Dati!N125&gt;=6,"",Dati!N125))</f>
        <v>#REF!</v>
      </c>
      <c r="I99" s="56" t="e">
        <f>IF(C99&lt;5,"",IF(C99&gt;=6,"",IF(Dati!J125="","",(Dati!J125)/C99*100)))</f>
        <v>#REF!</v>
      </c>
      <c r="J99" s="56" t="e">
        <f>IF(C99&lt;5,"",IF(C99&gt;=6,"",IF(Dati!K125="","",(Dati!K125)/C99*100)))</f>
        <v>#REF!</v>
      </c>
      <c r="K99" s="56" t="e">
        <f>IF(C99&lt;5,"",IF(C99&gt;=6,"",IF(Dati!L125="","",(Dati!L125)/C99*100)))</f>
        <v>#REF!</v>
      </c>
      <c r="L99" s="56" t="e">
        <f>IF(C99&lt;5,"",IF(C99&gt;=6,"",IF(Dati!M125="","",(Dati!M125)/C99*100)))</f>
        <v>#REF!</v>
      </c>
      <c r="M99" s="56" t="e">
        <f>IF(C99&lt;5,"",IF(C99&gt;=6,"",IF(Dati!N125="","",(Dati!N125)/C99*100)))</f>
        <v>#REF!</v>
      </c>
    </row>
    <row r="100" spans="1:13" x14ac:dyDescent="0.25">
      <c r="A100" s="48">
        <f>Dati!A126</f>
        <v>17</v>
      </c>
      <c r="B100" s="48" t="e">
        <f>Dati!B126</f>
        <v>#REF!</v>
      </c>
      <c r="C100" s="54" t="e">
        <f>IF(Dati!C126="","",LOG(Dati!C126))</f>
        <v>#REF!</v>
      </c>
      <c r="D100" s="55" t="e">
        <f>IF(Dati!J126&lt;5,"",IF(Dati!J126&gt;=6,"",Dati!J126))</f>
        <v>#REF!</v>
      </c>
      <c r="E100" s="55" t="e">
        <f>IF(Dati!K126&lt;5,"",IF(Dati!K126&gt;=6,"",Dati!K126))</f>
        <v>#REF!</v>
      </c>
      <c r="F100" s="55" t="e">
        <f>IF(Dati!L126&lt;5,"",IF(Dati!L126&gt;=6,"",Dati!L126))</f>
        <v>#REF!</v>
      </c>
      <c r="G100" s="55" t="e">
        <f>IF(Dati!M126&lt;5,"",IF(Dati!M126&gt;=6,"",Dati!M126))</f>
        <v>#REF!</v>
      </c>
      <c r="H100" s="55" t="e">
        <f>IF(Dati!N126&lt;5,"",IF(Dati!N126&gt;=6,"",Dati!N126))</f>
        <v>#REF!</v>
      </c>
      <c r="I100" s="56" t="e">
        <f>IF(C100&lt;5,"",IF(C100&gt;=6,"",IF(Dati!J126="","",(Dati!J126)/C100*100)))</f>
        <v>#REF!</v>
      </c>
      <c r="J100" s="56" t="e">
        <f>IF(C100&lt;5,"",IF(C100&gt;=6,"",IF(Dati!K126="","",(Dati!K126)/C100*100)))</f>
        <v>#REF!</v>
      </c>
      <c r="K100" s="56" t="e">
        <f>IF(C100&lt;5,"",IF(C100&gt;=6,"",IF(Dati!L126="","",(Dati!L126)/C100*100)))</f>
        <v>#REF!</v>
      </c>
      <c r="L100" s="56" t="e">
        <f>IF(C100&lt;5,"",IF(C100&gt;=6,"",IF(Dati!M126="","",(Dati!M126)/C100*100)))</f>
        <v>#REF!</v>
      </c>
      <c r="M100" s="56" t="e">
        <f>IF(C100&lt;5,"",IF(C100&gt;=6,"",IF(Dati!N126="","",(Dati!N126)/C100*100)))</f>
        <v>#REF!</v>
      </c>
    </row>
    <row r="101" spans="1:13" ht="13.8" thickBot="1" x14ac:dyDescent="0.3">
      <c r="A101" s="48"/>
      <c r="B101" s="48"/>
      <c r="C101" s="67"/>
      <c r="D101" s="66"/>
      <c r="E101" s="66"/>
      <c r="F101" s="66"/>
      <c r="G101" s="66"/>
      <c r="H101" s="66"/>
      <c r="I101" s="52"/>
      <c r="J101" s="52"/>
      <c r="K101" s="52"/>
      <c r="L101" s="52"/>
      <c r="M101" s="52"/>
    </row>
    <row r="102" spans="1:13" ht="13.8" thickTop="1" x14ac:dyDescent="0.25">
      <c r="A102" s="68"/>
      <c r="B102" s="68"/>
      <c r="C102" s="69" t="s">
        <v>14</v>
      </c>
      <c r="D102" s="69"/>
      <c r="E102" s="70" t="str">
        <f>IF(COUNT(D84:H100)&lt;2,"",AVERAGE(D84:H100))</f>
        <v/>
      </c>
      <c r="F102" s="69"/>
      <c r="G102" s="69"/>
      <c r="H102" s="69"/>
      <c r="I102" s="71"/>
      <c r="J102" s="71" t="s">
        <v>7</v>
      </c>
      <c r="K102" s="71"/>
      <c r="L102" s="71"/>
      <c r="M102" s="71"/>
    </row>
    <row r="103" spans="1:13" x14ac:dyDescent="0.25">
      <c r="C103" s="73" t="s">
        <v>6</v>
      </c>
      <c r="E103" s="55" t="str">
        <f>IF(COUNT(D84:H100)&lt;2,"",STDEV(D84:H100))</f>
        <v/>
      </c>
      <c r="J103" s="73" t="s">
        <v>14</v>
      </c>
      <c r="K103" s="73"/>
      <c r="L103" s="55" t="str">
        <f>IF(COUNT(I84:M100)=0,"",AVERAGE(I84:M100))</f>
        <v/>
      </c>
    </row>
    <row r="104" spans="1:13" x14ac:dyDescent="0.25">
      <c r="C104" s="73" t="s">
        <v>23</v>
      </c>
      <c r="E104" s="55" t="str">
        <f>IF(COUNT(D84:H100)=0,"Immettere dati",IF(COUNT(D84:H100)&lt;2,"Immettere più dati",E103*2^0.5*(TINV(0.05,COUNT(D84:H100)-1))))</f>
        <v>Immettere dati</v>
      </c>
      <c r="F104" s="54" t="str">
        <f>IF(COUNT(D84:H100)=0,"",IF(COUNT(D84:H100)&lt;6,"Attenzione, dati insufficienti!",""))</f>
        <v/>
      </c>
      <c r="J104" s="73" t="s">
        <v>52</v>
      </c>
      <c r="K104" s="73"/>
      <c r="L104" s="55" t="str">
        <f>IF(COUNT(I84:M100)&lt;2,"",STDEV(I84:M100)*2)</f>
        <v/>
      </c>
    </row>
    <row r="105" spans="1:13" x14ac:dyDescent="0.25">
      <c r="C105" s="39" t="s">
        <v>9</v>
      </c>
      <c r="E105" s="55" t="str">
        <f>IF(COUNT(D84:H100)&lt;2,"",E104/(2^0.5))</f>
        <v/>
      </c>
      <c r="F105" s="74" t="str">
        <f>IF(COUNT(D84:H100)=0,"",IF(COUNT(D84:H100)&lt;6,"Attenzione, dati insufficienti!",""))</f>
        <v/>
      </c>
      <c r="L105" s="39" t="str">
        <f>IF(COUNT(I84:M100)&lt;2,"",DEVSQ(I84:M100))</f>
        <v/>
      </c>
    </row>
    <row r="106" spans="1:13" ht="13.8" thickBot="1" x14ac:dyDescent="0.3">
      <c r="C106" s="39" t="s">
        <v>10</v>
      </c>
      <c r="E106" s="55" t="str">
        <f>IF(COUNT(D84:H100)&lt;2,"",E104/2)</f>
        <v/>
      </c>
      <c r="F106" s="74" t="str">
        <f>IF(COUNT(D84:H100)=0,"",IF(COUNT(D84:H100)&lt;6,"Attenzione, dati insufficienti!",""))</f>
        <v/>
      </c>
      <c r="L106" s="39" t="str">
        <f>IF(COUNT(I84:M100)&lt;2,"",VAR(I84:M100))</f>
        <v/>
      </c>
    </row>
    <row r="107" spans="1:13" ht="13.8" thickTop="1" x14ac:dyDescent="0.25">
      <c r="A107" s="71"/>
      <c r="B107" s="71"/>
      <c r="C107" s="71"/>
      <c r="D107" s="71"/>
      <c r="E107" s="70"/>
      <c r="F107" s="71"/>
      <c r="G107" s="71"/>
      <c r="H107" s="71"/>
      <c r="I107" s="71"/>
      <c r="J107" s="71"/>
      <c r="K107" s="71"/>
      <c r="L107" s="71"/>
      <c r="M107" s="71"/>
    </row>
    <row r="108" spans="1:13" x14ac:dyDescent="0.25">
      <c r="A108" s="39" t="s">
        <v>22</v>
      </c>
      <c r="D108" s="45"/>
      <c r="E108" s="44"/>
      <c r="F108" s="44"/>
      <c r="G108" s="52"/>
      <c r="H108" s="52"/>
    </row>
    <row r="109" spans="1:13" ht="36" x14ac:dyDescent="0.25">
      <c r="A109" s="48" t="str">
        <f>Dati!A141</f>
        <v>N.</v>
      </c>
      <c r="B109" s="48" t="str">
        <f>Dati!B141</f>
        <v>Anno</v>
      </c>
      <c r="C109" s="48" t="str">
        <f>Dati!C141</f>
        <v>Valore assegnato</v>
      </c>
      <c r="D109" s="48">
        <f>Dati!J141</f>
        <v>1</v>
      </c>
      <c r="E109" s="48">
        <f>Dati!K141</f>
        <v>2</v>
      </c>
      <c r="F109" s="48">
        <f>Dati!L141</f>
        <v>3</v>
      </c>
      <c r="G109" s="48">
        <f>Dati!M141</f>
        <v>4</v>
      </c>
      <c r="H109" s="48">
        <f>Dati!N141</f>
        <v>5</v>
      </c>
      <c r="I109" s="1016" t="s">
        <v>13</v>
      </c>
      <c r="J109" s="1016"/>
      <c r="K109" s="1016"/>
      <c r="L109" s="1016"/>
      <c r="M109" s="1016"/>
    </row>
    <row r="110" spans="1:13" x14ac:dyDescent="0.25">
      <c r="A110" s="48">
        <f>Dati!A142</f>
        <v>1</v>
      </c>
      <c r="B110" s="48">
        <f>Dati!B142</f>
        <v>2000</v>
      </c>
      <c r="C110" s="54" t="e">
        <f>IF(Dati!C142="","",LOG(Dati!C142))</f>
        <v>#VALUE!</v>
      </c>
      <c r="D110" s="55" t="e">
        <f>IF(Dati!J142&lt;5,"",IF(Dati!J142&gt;=6,"",Dati!J142))</f>
        <v>#VALUE!</v>
      </c>
      <c r="E110" s="55" t="str">
        <f>IF(Dati!K142&lt;5,"",IF(Dati!K142&gt;=6,"",Dati!K142))</f>
        <v/>
      </c>
      <c r="F110" s="55" t="e">
        <f>IF(Dati!L142&lt;5,"",IF(Dati!L142&gt;=6,"",Dati!L142))</f>
        <v>#VALUE!</v>
      </c>
      <c r="G110" s="55" t="str">
        <f>IF(Dati!M142&lt;5,"",IF(Dati!M142&gt;=6,"",Dati!M142))</f>
        <v/>
      </c>
      <c r="H110" s="55" t="str">
        <f>IF(Dati!N142&lt;5,"",IF(Dati!N142&gt;=6,"",Dati!N142))</f>
        <v/>
      </c>
      <c r="I110" s="56" t="e">
        <f>IF(C110&lt;5,"",IF(C110&gt;=6,"",IF(Dati!J142="","",(Dati!J142)/C110*100)))</f>
        <v>#VALUE!</v>
      </c>
      <c r="J110" s="56" t="e">
        <f>IF(C110&lt;5,"",IF(C110&gt;=6,"",IF(Dati!K142="","",(Dati!K142)/C110*100)))</f>
        <v>#VALUE!</v>
      </c>
      <c r="K110" s="56" t="e">
        <f>IF(C110&lt;5,"",IF(C110&gt;=6,"",IF(Dati!L142="","",(Dati!L142)/C110*100)))</f>
        <v>#VALUE!</v>
      </c>
      <c r="L110" s="56" t="e">
        <f>IF(C110&lt;5,"",IF(C110&gt;=6,"",IF(Dati!M142="","",(Dati!M142)/C110*100)))</f>
        <v>#VALUE!</v>
      </c>
      <c r="M110" s="56" t="e">
        <f>IF(C110&lt;5,"",IF(C110&gt;=6,"",IF(Dati!N142="","",(Dati!N142)/C110*100)))</f>
        <v>#VALUE!</v>
      </c>
    </row>
    <row r="111" spans="1:13" x14ac:dyDescent="0.25">
      <c r="A111" s="48">
        <f>Dati!A143</f>
        <v>2</v>
      </c>
      <c r="B111" s="48">
        <f>Dati!B143</f>
        <v>2000</v>
      </c>
      <c r="C111" s="54">
        <f>IF(Dati!C143="","",LOG(Dati!C143))</f>
        <v>3</v>
      </c>
      <c r="D111" s="55" t="str">
        <f>IF(Dati!J143&lt;5,"",IF(Dati!J143&gt;=6,"",Dati!J143))</f>
        <v/>
      </c>
      <c r="E111" s="55" t="str">
        <f>IF(Dati!K143&lt;5,"",IF(Dati!K143&gt;=6,"",Dati!K143))</f>
        <v/>
      </c>
      <c r="F111" s="55" t="str">
        <f>IF(Dati!L143&lt;5,"",IF(Dati!L143&gt;=6,"",Dati!L143))</f>
        <v/>
      </c>
      <c r="G111" s="55" t="str">
        <f>IF(Dati!M143&lt;5,"",IF(Dati!M143&gt;=6,"",Dati!M143))</f>
        <v/>
      </c>
      <c r="H111" s="55" t="str">
        <f>IF(Dati!N143&lt;5,"",IF(Dati!N143&gt;=6,"",Dati!N143))</f>
        <v/>
      </c>
      <c r="I111" s="56" t="str">
        <f>IF(C111&lt;5,"",IF(C111&gt;=6,"",IF(Dati!J143="","",(Dati!J143)/C111*100)))</f>
        <v/>
      </c>
      <c r="J111" s="56" t="str">
        <f>IF(C111&lt;5,"",IF(C111&gt;=6,"",IF(Dati!K143="","",(Dati!K143)/C111*100)))</f>
        <v/>
      </c>
      <c r="K111" s="56" t="str">
        <f>IF(C111&lt;5,"",IF(C111&gt;=6,"",IF(Dati!L143="","",(Dati!L143)/C111*100)))</f>
        <v/>
      </c>
      <c r="L111" s="56" t="str">
        <f>IF(C111&lt;5,"",IF(C111&gt;=6,"",IF(Dati!M143="","",(Dati!M143)/C111*100)))</f>
        <v/>
      </c>
      <c r="M111" s="56" t="str">
        <f>IF(C111&lt;5,"",IF(C111&gt;=6,"",IF(Dati!N143="","",(Dati!N143)/C111*100)))</f>
        <v/>
      </c>
    </row>
    <row r="112" spans="1:13" x14ac:dyDescent="0.25">
      <c r="A112" s="48">
        <f>Dati!A144</f>
        <v>3</v>
      </c>
      <c r="B112" s="48">
        <f>Dati!B144</f>
        <v>2002</v>
      </c>
      <c r="C112" s="54" t="e">
        <f>IF(Dati!C144="","",LOG(Dati!C144))</f>
        <v>#VALUE!</v>
      </c>
      <c r="D112" s="55" t="str">
        <f>IF(Dati!J144&lt;5,"",IF(Dati!J144&gt;=6,"",Dati!J144))</f>
        <v/>
      </c>
      <c r="E112" s="55" t="str">
        <f>IF(Dati!K144&lt;5,"",IF(Dati!K144&gt;=6,"",Dati!K144))</f>
        <v/>
      </c>
      <c r="F112" s="55" t="e">
        <f>IF(Dati!L144&lt;5,"",IF(Dati!L144&gt;=6,"",Dati!L144))</f>
        <v>#VALUE!</v>
      </c>
      <c r="G112" s="55" t="e">
        <f>IF(Dati!M144&lt;5,"",IF(Dati!M144&gt;=6,"",Dati!M144))</f>
        <v>#VALUE!</v>
      </c>
      <c r="H112" s="55" t="str">
        <f>IF(Dati!N144&lt;5,"",IF(Dati!N144&gt;=6,"",Dati!N144))</f>
        <v/>
      </c>
      <c r="I112" s="56" t="e">
        <f>IF(C112&lt;5,"",IF(C112&gt;=6,"",IF(Dati!J144="","",(Dati!J144)/C112*100)))</f>
        <v>#VALUE!</v>
      </c>
      <c r="J112" s="56" t="e">
        <f>IF(C112&lt;5,"",IF(C112&gt;=6,"",IF(Dati!K144="","",(Dati!K144)/C112*100)))</f>
        <v>#VALUE!</v>
      </c>
      <c r="K112" s="56" t="e">
        <f>IF(C112&lt;5,"",IF(C112&gt;=6,"",IF(Dati!L144="","",(Dati!L144)/C112*100)))</f>
        <v>#VALUE!</v>
      </c>
      <c r="L112" s="56" t="e">
        <f>IF(C112&lt;5,"",IF(C112&gt;=6,"",IF(Dati!M144="","",(Dati!M144)/C112*100)))</f>
        <v>#VALUE!</v>
      </c>
      <c r="M112" s="56" t="e">
        <f>IF(C112&lt;5,"",IF(C112&gt;=6,"",IF(Dati!N144="","",(Dati!N144)/C112*100)))</f>
        <v>#VALUE!</v>
      </c>
    </row>
    <row r="113" spans="1:13" x14ac:dyDescent="0.25">
      <c r="A113" s="48">
        <f>Dati!A145</f>
        <v>4</v>
      </c>
      <c r="B113" s="48">
        <f>Dati!B145</f>
        <v>2003</v>
      </c>
      <c r="C113" s="54" t="e">
        <f>IF(Dati!C145="","",LOG(Dati!C145))</f>
        <v>#VALUE!</v>
      </c>
      <c r="D113" s="55" t="str">
        <f>IF(Dati!J145&lt;5,"",IF(Dati!J145&gt;=6,"",Dati!J145))</f>
        <v/>
      </c>
      <c r="E113" s="55" t="str">
        <f>IF(Dati!K145&lt;5,"",IF(Dati!K145&gt;=6,"",Dati!K145))</f>
        <v/>
      </c>
      <c r="F113" s="55" t="e">
        <f>IF(Dati!L145&lt;5,"",IF(Dati!L145&gt;=6,"",Dati!L145))</f>
        <v>#VALUE!</v>
      </c>
      <c r="G113" s="55" t="e">
        <f>IF(Dati!M145&lt;5,"",IF(Dati!M145&gt;=6,"",Dati!M145))</f>
        <v>#VALUE!</v>
      </c>
      <c r="H113" s="55" t="str">
        <f>IF(Dati!N145&lt;5,"",IF(Dati!N145&gt;=6,"",Dati!N145))</f>
        <v/>
      </c>
      <c r="I113" s="56" t="e">
        <f>IF(C113&lt;5,"",IF(C113&gt;=6,"",IF(Dati!J145="","",(Dati!J145)/C113*100)))</f>
        <v>#VALUE!</v>
      </c>
      <c r="J113" s="56" t="e">
        <f>IF(C113&lt;5,"",IF(C113&gt;=6,"",IF(Dati!K145="","",(Dati!K145)/C113*100)))</f>
        <v>#VALUE!</v>
      </c>
      <c r="K113" s="56" t="e">
        <f>IF(C113&lt;5,"",IF(C113&gt;=6,"",IF(Dati!L145="","",(Dati!L145)/C113*100)))</f>
        <v>#VALUE!</v>
      </c>
      <c r="L113" s="56" t="e">
        <f>IF(C113&lt;5,"",IF(C113&gt;=6,"",IF(Dati!M145="","",(Dati!M145)/C113*100)))</f>
        <v>#VALUE!</v>
      </c>
      <c r="M113" s="56" t="e">
        <f>IF(C113&lt;5,"",IF(C113&gt;=6,"",IF(Dati!N145="","",(Dati!N145)/C113*100)))</f>
        <v>#VALUE!</v>
      </c>
    </row>
    <row r="114" spans="1:13" x14ac:dyDescent="0.25">
      <c r="A114" s="48">
        <f>Dati!A146</f>
        <v>5</v>
      </c>
      <c r="B114" s="48">
        <f>Dati!B146</f>
        <v>2003</v>
      </c>
      <c r="C114" s="54">
        <f>IF(Dati!C146="","",LOG(Dati!C146))</f>
        <v>3.1760912590556813</v>
      </c>
      <c r="D114" s="55" t="str">
        <f>IF(Dati!J146&lt;5,"",IF(Dati!J146&gt;=6,"",Dati!J146))</f>
        <v/>
      </c>
      <c r="E114" s="55" t="str">
        <f>IF(Dati!K146&lt;5,"",IF(Dati!K146&gt;=6,"",Dati!K146))</f>
        <v/>
      </c>
      <c r="F114" s="55" t="str">
        <f>IF(Dati!L146&lt;5,"",IF(Dati!L146&gt;=6,"",Dati!L146))</f>
        <v/>
      </c>
      <c r="G114" s="55" t="str">
        <f>IF(Dati!M146&lt;5,"",IF(Dati!M146&gt;=6,"",Dati!M146))</f>
        <v/>
      </c>
      <c r="H114" s="55" t="str">
        <f>IF(Dati!N146&lt;5,"",IF(Dati!N146&gt;=6,"",Dati!N146))</f>
        <v/>
      </c>
      <c r="I114" s="56" t="str">
        <f>IF(C114&lt;5,"",IF(C114&gt;=6,"",IF(Dati!J146="","",(Dati!J146)/C114*100)))</f>
        <v/>
      </c>
      <c r="J114" s="56" t="str">
        <f>IF(C114&lt;5,"",IF(C114&gt;=6,"",IF(Dati!K146="","",(Dati!K146)/C114*100)))</f>
        <v/>
      </c>
      <c r="K114" s="56" t="str">
        <f>IF(C114&lt;5,"",IF(C114&gt;=6,"",IF(Dati!L146="","",(Dati!L146)/C114*100)))</f>
        <v/>
      </c>
      <c r="L114" s="56" t="str">
        <f>IF(C114&lt;5,"",IF(C114&gt;=6,"",IF(Dati!M146="","",(Dati!M146)/C114*100)))</f>
        <v/>
      </c>
      <c r="M114" s="56" t="str">
        <f>IF(C114&lt;5,"",IF(C114&gt;=6,"",IF(Dati!N146="","",(Dati!N146)/C114*100)))</f>
        <v/>
      </c>
    </row>
    <row r="115" spans="1:13" x14ac:dyDescent="0.25">
      <c r="A115" s="48">
        <f>Dati!A147</f>
        <v>6</v>
      </c>
      <c r="B115" s="48" t="str">
        <f>Dati!B147</f>
        <v/>
      </c>
      <c r="C115" s="54" t="str">
        <f>IF(Dati!C147="","",LOG(Dati!C147))</f>
        <v/>
      </c>
      <c r="D115" s="55" t="str">
        <f>IF(Dati!J147&lt;5,"",IF(Dati!J147&gt;=6,"",Dati!J147))</f>
        <v/>
      </c>
      <c r="E115" s="55" t="str">
        <f>IF(Dati!K147&lt;5,"",IF(Dati!K147&gt;=6,"",Dati!K147))</f>
        <v/>
      </c>
      <c r="F115" s="55" t="str">
        <f>IF(Dati!L147&lt;5,"",IF(Dati!L147&gt;=6,"",Dati!L147))</f>
        <v/>
      </c>
      <c r="G115" s="55" t="str">
        <f>IF(Dati!M147&lt;5,"",IF(Dati!M147&gt;=6,"",Dati!M147))</f>
        <v/>
      </c>
      <c r="H115" s="55" t="str">
        <f>IF(Dati!N147&lt;5,"",IF(Dati!N147&gt;=6,"",Dati!N147))</f>
        <v/>
      </c>
      <c r="I115" s="56" t="str">
        <f>IF(C115&lt;5,"",IF(C115&gt;=6,"",IF(Dati!J147="","",(Dati!J147)/C115*100)))</f>
        <v/>
      </c>
      <c r="J115" s="56" t="str">
        <f>IF(C115&lt;5,"",IF(C115&gt;=6,"",IF(Dati!K147="","",(Dati!K147)/C115*100)))</f>
        <v/>
      </c>
      <c r="K115" s="56" t="str">
        <f>IF(C115&lt;5,"",IF(C115&gt;=6,"",IF(Dati!L147="","",(Dati!L147)/C115*100)))</f>
        <v/>
      </c>
      <c r="L115" s="56" t="str">
        <f>IF(C115&lt;5,"",IF(C115&gt;=6,"",IF(Dati!M147="","",(Dati!M147)/C115*100)))</f>
        <v/>
      </c>
      <c r="M115" s="56" t="str">
        <f>IF(C115&lt;5,"",IF(C115&gt;=6,"",IF(Dati!N147="","",(Dati!N147)/C115*100)))</f>
        <v/>
      </c>
    </row>
    <row r="116" spans="1:13" x14ac:dyDescent="0.25">
      <c r="A116" s="48">
        <f>Dati!A148</f>
        <v>7</v>
      </c>
      <c r="B116" s="48">
        <f>Dati!B148</f>
        <v>2204</v>
      </c>
      <c r="C116" s="54">
        <f>IF(Dati!C148="","",LOG(Dati!C148))</f>
        <v>3.7037211599270199</v>
      </c>
      <c r="D116" s="55" t="str">
        <f>IF(Dati!J148&lt;5,"",IF(Dati!J148&gt;=6,"",Dati!J148))</f>
        <v/>
      </c>
      <c r="E116" s="55" t="str">
        <f>IF(Dati!K148&lt;5,"",IF(Dati!K148&gt;=6,"",Dati!K148))</f>
        <v/>
      </c>
      <c r="F116" s="55" t="str">
        <f>IF(Dati!L148&lt;5,"",IF(Dati!L148&gt;=6,"",Dati!L148))</f>
        <v/>
      </c>
      <c r="G116" s="55" t="str">
        <f>IF(Dati!M148&lt;5,"",IF(Dati!M148&gt;=6,"",Dati!M148))</f>
        <v/>
      </c>
      <c r="H116" s="55" t="str">
        <f>IF(Dati!N148&lt;5,"",IF(Dati!N148&gt;=6,"",Dati!N148))</f>
        <v/>
      </c>
      <c r="I116" s="56" t="str">
        <f>IF(C116&lt;5,"",IF(C116&gt;=6,"",IF(Dati!J148="","",(Dati!J148)/C116*100)))</f>
        <v/>
      </c>
      <c r="J116" s="56" t="str">
        <f>IF(C116&lt;5,"",IF(C116&gt;=6,"",IF(Dati!K148="","",(Dati!K148)/C116*100)))</f>
        <v/>
      </c>
      <c r="K116" s="56" t="str">
        <f>IF(C116&lt;5,"",IF(C116&gt;=6,"",IF(Dati!L148="","",(Dati!L148)/C116*100)))</f>
        <v/>
      </c>
      <c r="L116" s="56" t="str">
        <f>IF(C116&lt;5,"",IF(C116&gt;=6,"",IF(Dati!M148="","",(Dati!M148)/C116*100)))</f>
        <v/>
      </c>
      <c r="M116" s="56" t="str">
        <f>IF(C116&lt;5,"",IF(C116&gt;=6,"",IF(Dati!N148="","",(Dati!N148)/C116*100)))</f>
        <v/>
      </c>
    </row>
    <row r="117" spans="1:13" x14ac:dyDescent="0.25">
      <c r="A117" s="48">
        <f>Dati!A149</f>
        <v>8</v>
      </c>
      <c r="B117" s="48">
        <f>Dati!B149</f>
        <v>2005</v>
      </c>
      <c r="C117" s="54">
        <f>IF(Dati!C149="","",LOG(Dati!C149))</f>
        <v>3.0413926851582249</v>
      </c>
      <c r="D117" s="55" t="str">
        <f>IF(Dati!J149&lt;5,"",IF(Dati!J149&gt;=6,"",Dati!J149))</f>
        <v/>
      </c>
      <c r="E117" s="55" t="str">
        <f>IF(Dati!K149&lt;5,"",IF(Dati!K149&gt;=6,"",Dati!K149))</f>
        <v/>
      </c>
      <c r="F117" s="55" t="str">
        <f>IF(Dati!L149&lt;5,"",IF(Dati!L149&gt;=6,"",Dati!L149))</f>
        <v/>
      </c>
      <c r="G117" s="55" t="str">
        <f>IF(Dati!M149&lt;5,"",IF(Dati!M149&gt;=6,"",Dati!M149))</f>
        <v/>
      </c>
      <c r="H117" s="55" t="str">
        <f>IF(Dati!N149&lt;5,"",IF(Dati!N149&gt;=6,"",Dati!N149))</f>
        <v/>
      </c>
      <c r="I117" s="56" t="str">
        <f>IF(C117&lt;5,"",IF(C117&gt;=6,"",IF(Dati!J149="","",(Dati!J149)/C117*100)))</f>
        <v/>
      </c>
      <c r="J117" s="56" t="str">
        <f>IF(C117&lt;5,"",IF(C117&gt;=6,"",IF(Dati!K149="","",(Dati!K149)/C117*100)))</f>
        <v/>
      </c>
      <c r="K117" s="56" t="str">
        <f>IF(C117&lt;5,"",IF(C117&gt;=6,"",IF(Dati!L149="","",(Dati!L149)/C117*100)))</f>
        <v/>
      </c>
      <c r="L117" s="56" t="str">
        <f>IF(C117&lt;5,"",IF(C117&gt;=6,"",IF(Dati!M149="","",(Dati!M149)/C117*100)))</f>
        <v/>
      </c>
      <c r="M117" s="56" t="str">
        <f>IF(C117&lt;5,"",IF(C117&gt;=6,"",IF(Dati!N149="","",(Dati!N149)/C117*100)))</f>
        <v/>
      </c>
    </row>
    <row r="118" spans="1:13" x14ac:dyDescent="0.25">
      <c r="A118" s="48">
        <f>Dati!A150</f>
        <v>9</v>
      </c>
      <c r="B118" s="48" t="str">
        <f>Dati!B150</f>
        <v/>
      </c>
      <c r="C118" s="54" t="str">
        <f>IF(Dati!C150="","",LOG(Dati!C150))</f>
        <v/>
      </c>
      <c r="D118" s="55" t="str">
        <f>IF(Dati!J150&lt;5,"",IF(Dati!J150&gt;=6,"",Dati!J150))</f>
        <v/>
      </c>
      <c r="E118" s="55" t="str">
        <f>IF(Dati!K150&lt;5,"",IF(Dati!K150&gt;=6,"",Dati!K150))</f>
        <v/>
      </c>
      <c r="F118" s="55" t="str">
        <f>IF(Dati!L150&lt;5,"",IF(Dati!L150&gt;=6,"",Dati!L150))</f>
        <v/>
      </c>
      <c r="G118" s="55" t="str">
        <f>IF(Dati!M150&lt;5,"",IF(Dati!M150&gt;=6,"",Dati!M150))</f>
        <v/>
      </c>
      <c r="H118" s="55" t="str">
        <f>IF(Dati!N150&lt;5,"",IF(Dati!N150&gt;=6,"",Dati!N150))</f>
        <v/>
      </c>
      <c r="I118" s="56" t="str">
        <f>IF(C118&lt;5,"",IF(C118&gt;=6,"",IF(Dati!J150="","",(Dati!J150)/C118*100)))</f>
        <v/>
      </c>
      <c r="J118" s="56" t="str">
        <f>IF(C118&lt;5,"",IF(C118&gt;=6,"",IF(Dati!K150="","",(Dati!K150)/C118*100)))</f>
        <v/>
      </c>
      <c r="K118" s="56" t="str">
        <f>IF(C118&lt;5,"",IF(C118&gt;=6,"",IF(Dati!L150="","",(Dati!L150)/C118*100)))</f>
        <v/>
      </c>
      <c r="L118" s="56" t="str">
        <f>IF(C118&lt;5,"",IF(C118&gt;=6,"",IF(Dati!M150="","",(Dati!M150)/C118*100)))</f>
        <v/>
      </c>
      <c r="M118" s="56" t="str">
        <f>IF(C118&lt;5,"",IF(C118&gt;=6,"",IF(Dati!N150="","",(Dati!N150)/C118*100)))</f>
        <v/>
      </c>
    </row>
    <row r="119" spans="1:13" x14ac:dyDescent="0.25">
      <c r="A119" s="48">
        <f>Dati!A151</f>
        <v>10</v>
      </c>
      <c r="B119" s="48">
        <f>Dati!B151</f>
        <v>2005</v>
      </c>
      <c r="C119" s="54">
        <f>IF(Dati!C151="","",LOG(Dati!C151))</f>
        <v>2.568201724066995</v>
      </c>
      <c r="D119" s="55" t="str">
        <f>IF(Dati!J151&lt;5,"",IF(Dati!J151&gt;=6,"",Dati!J151))</f>
        <v/>
      </c>
      <c r="E119" s="55" t="str">
        <f>IF(Dati!K151&lt;5,"",IF(Dati!K151&gt;=6,"",Dati!K151))</f>
        <v/>
      </c>
      <c r="F119" s="55" t="str">
        <f>IF(Dati!L151&lt;5,"",IF(Dati!L151&gt;=6,"",Dati!L151))</f>
        <v/>
      </c>
      <c r="G119" s="55" t="str">
        <f>IF(Dati!M151&lt;5,"",IF(Dati!M151&gt;=6,"",Dati!M151))</f>
        <v/>
      </c>
      <c r="H119" s="55" t="str">
        <f>IF(Dati!N151&lt;5,"",IF(Dati!N151&gt;=6,"",Dati!N151))</f>
        <v/>
      </c>
      <c r="I119" s="56" t="str">
        <f>IF(C119&lt;5,"",IF(C119&gt;=6,"",IF(Dati!J151="","",(Dati!J151)/C119*100)))</f>
        <v/>
      </c>
      <c r="J119" s="56" t="str">
        <f>IF(C119&lt;5,"",IF(C119&gt;=6,"",IF(Dati!K151="","",(Dati!K151)/C119*100)))</f>
        <v/>
      </c>
      <c r="K119" s="56" t="str">
        <f>IF(C119&lt;5,"",IF(C119&gt;=6,"",IF(Dati!L151="","",(Dati!L151)/C119*100)))</f>
        <v/>
      </c>
      <c r="L119" s="56" t="str">
        <f>IF(C119&lt;5,"",IF(C119&gt;=6,"",IF(Dati!M151="","",(Dati!M151)/C119*100)))</f>
        <v/>
      </c>
      <c r="M119" s="56" t="str">
        <f>IF(C119&lt;5,"",IF(C119&gt;=6,"",IF(Dati!N151="","",(Dati!N151)/C119*100)))</f>
        <v/>
      </c>
    </row>
    <row r="120" spans="1:13" x14ac:dyDescent="0.25">
      <c r="A120" s="48">
        <f>Dati!A152</f>
        <v>11</v>
      </c>
      <c r="B120" s="48" t="str">
        <f>Dati!B152</f>
        <v/>
      </c>
      <c r="C120" s="54" t="str">
        <f>IF(Dati!C152="","",LOG(Dati!C152))</f>
        <v/>
      </c>
      <c r="D120" s="55" t="str">
        <f>IF(Dati!J152&lt;5,"",IF(Dati!J152&gt;=6,"",Dati!J152))</f>
        <v/>
      </c>
      <c r="E120" s="55" t="str">
        <f>IF(Dati!K152&lt;5,"",IF(Dati!K152&gt;=6,"",Dati!K152))</f>
        <v/>
      </c>
      <c r="F120" s="55" t="str">
        <f>IF(Dati!L152&lt;5,"",IF(Dati!L152&gt;=6,"",Dati!L152))</f>
        <v/>
      </c>
      <c r="G120" s="55" t="str">
        <f>IF(Dati!M152&lt;5,"",IF(Dati!M152&gt;=6,"",Dati!M152))</f>
        <v/>
      </c>
      <c r="H120" s="55" t="str">
        <f>IF(Dati!N152&lt;5,"",IF(Dati!N152&gt;=6,"",Dati!N152))</f>
        <v/>
      </c>
      <c r="I120" s="56" t="str">
        <f>IF(C120&lt;5,"",IF(C120&gt;=6,"",IF(Dati!J152="","",(Dati!J152)/C120*100)))</f>
        <v/>
      </c>
      <c r="J120" s="56" t="str">
        <f>IF(C120&lt;5,"",IF(C120&gt;=6,"",IF(Dati!K152="","",(Dati!K152)/C120*100)))</f>
        <v/>
      </c>
      <c r="K120" s="56" t="str">
        <f>IF(C120&lt;5,"",IF(C120&gt;=6,"",IF(Dati!L152="","",(Dati!L152)/C120*100)))</f>
        <v/>
      </c>
      <c r="L120" s="56" t="str">
        <f>IF(C120&lt;5,"",IF(C120&gt;=6,"",IF(Dati!M152="","",(Dati!M152)/C120*100)))</f>
        <v/>
      </c>
      <c r="M120" s="56" t="str">
        <f>IF(C120&lt;5,"",IF(C120&gt;=6,"",IF(Dati!N152="","",(Dati!N152)/C120*100)))</f>
        <v/>
      </c>
    </row>
    <row r="121" spans="1:13" x14ac:dyDescent="0.25">
      <c r="A121" s="48">
        <f>Dati!A153</f>
        <v>12</v>
      </c>
      <c r="B121" s="48" t="str">
        <f>Dati!B153</f>
        <v/>
      </c>
      <c r="C121" s="54" t="str">
        <f>IF(Dati!C153="","",LOG(Dati!C153))</f>
        <v/>
      </c>
      <c r="D121" s="55" t="str">
        <f>IF(Dati!J153&lt;5,"",IF(Dati!J153&gt;=6,"",Dati!J153))</f>
        <v/>
      </c>
      <c r="E121" s="55" t="str">
        <f>IF(Dati!K153&lt;5,"",IF(Dati!K153&gt;=6,"",Dati!K153))</f>
        <v/>
      </c>
      <c r="F121" s="55" t="str">
        <f>IF(Dati!L153&lt;5,"",IF(Dati!L153&gt;=6,"",Dati!L153))</f>
        <v/>
      </c>
      <c r="G121" s="55" t="str">
        <f>IF(Dati!M153&lt;5,"",IF(Dati!M153&gt;=6,"",Dati!M153))</f>
        <v/>
      </c>
      <c r="H121" s="55" t="str">
        <f>IF(Dati!N153&lt;5,"",IF(Dati!N153&gt;=6,"",Dati!N153))</f>
        <v/>
      </c>
      <c r="I121" s="56" t="str">
        <f>IF(C121&lt;5,"",IF(C121&gt;=6,"",IF(Dati!J153="","",(Dati!J153)/C121*100)))</f>
        <v/>
      </c>
      <c r="J121" s="56" t="str">
        <f>IF(C121&lt;5,"",IF(C121&gt;=6,"",IF(Dati!K153="","",(Dati!K153)/C121*100)))</f>
        <v/>
      </c>
      <c r="K121" s="56" t="str">
        <f>IF(C121&lt;5,"",IF(C121&gt;=6,"",IF(Dati!L153="","",(Dati!L153)/C121*100)))</f>
        <v/>
      </c>
      <c r="L121" s="56" t="str">
        <f>IF(C121&lt;5,"",IF(C121&gt;=6,"",IF(Dati!M153="","",(Dati!M153)/C121*100)))</f>
        <v/>
      </c>
      <c r="M121" s="56" t="str">
        <f>IF(C121&lt;5,"",IF(C121&gt;=6,"",IF(Dati!N153="","",(Dati!N153)/C121*100)))</f>
        <v/>
      </c>
    </row>
    <row r="122" spans="1:13" x14ac:dyDescent="0.25">
      <c r="A122" s="48">
        <f>Dati!A154</f>
        <v>13</v>
      </c>
      <c r="B122" s="48">
        <f>Dati!B154</f>
        <v>2006</v>
      </c>
      <c r="C122" s="54">
        <f>IF(Dati!C154="","",LOG(Dati!C154))</f>
        <v>3.3521825181113627</v>
      </c>
      <c r="D122" s="55" t="str">
        <f>IF(Dati!J154&lt;5,"",IF(Dati!J154&gt;=6,"",Dati!J154))</f>
        <v/>
      </c>
      <c r="E122" s="55" t="str">
        <f>IF(Dati!K154&lt;5,"",IF(Dati!K154&gt;=6,"",Dati!K154))</f>
        <v/>
      </c>
      <c r="F122" s="55" t="str">
        <f>IF(Dati!L154&lt;5,"",IF(Dati!L154&gt;=6,"",Dati!L154))</f>
        <v/>
      </c>
      <c r="G122" s="55" t="str">
        <f>IF(Dati!M154&lt;5,"",IF(Dati!M154&gt;=6,"",Dati!M154))</f>
        <v/>
      </c>
      <c r="H122" s="55" t="str">
        <f>IF(Dati!N154&lt;5,"",IF(Dati!N154&gt;=6,"",Dati!N154))</f>
        <v/>
      </c>
      <c r="I122" s="56" t="str">
        <f>IF(C122&lt;5,"",IF(C122&gt;=6,"",IF(Dati!J154="","",(Dati!J154)/C122*100)))</f>
        <v/>
      </c>
      <c r="J122" s="56" t="str">
        <f>IF(C122&lt;5,"",IF(C122&gt;=6,"",IF(Dati!K154="","",(Dati!K154)/C122*100)))</f>
        <v/>
      </c>
      <c r="K122" s="56" t="str">
        <f>IF(C122&lt;5,"",IF(C122&gt;=6,"",IF(Dati!L154="","",(Dati!L154)/C122*100)))</f>
        <v/>
      </c>
      <c r="L122" s="56" t="str">
        <f>IF(C122&lt;5,"",IF(C122&gt;=6,"",IF(Dati!M154="","",(Dati!M154)/C122*100)))</f>
        <v/>
      </c>
      <c r="M122" s="56" t="str">
        <f>IF(C122&lt;5,"",IF(C122&gt;=6,"",IF(Dati!N154="","",(Dati!N154)/C122*100)))</f>
        <v/>
      </c>
    </row>
    <row r="123" spans="1:13" x14ac:dyDescent="0.25">
      <c r="A123" s="48">
        <f>Dati!A155</f>
        <v>14</v>
      </c>
      <c r="B123" s="48">
        <f>Dati!B155</f>
        <v>2007</v>
      </c>
      <c r="C123" s="54">
        <f>IF(Dati!C155="","",LOG(Dati!C155))</f>
        <v>3.8543060418010806</v>
      </c>
      <c r="D123" s="55" t="str">
        <f>IF(Dati!J155&lt;5,"",IF(Dati!J155&gt;=6,"",Dati!J155))</f>
        <v/>
      </c>
      <c r="E123" s="55" t="str">
        <f>IF(Dati!K155&lt;5,"",IF(Dati!K155&gt;=6,"",Dati!K155))</f>
        <v/>
      </c>
      <c r="F123" s="55" t="str">
        <f>IF(Dati!L155&lt;5,"",IF(Dati!L155&gt;=6,"",Dati!L155))</f>
        <v/>
      </c>
      <c r="G123" s="55" t="str">
        <f>IF(Dati!M155&lt;5,"",IF(Dati!M155&gt;=6,"",Dati!M155))</f>
        <v/>
      </c>
      <c r="H123" s="55" t="str">
        <f>IF(Dati!N155&lt;5,"",IF(Dati!N155&gt;=6,"",Dati!N155))</f>
        <v/>
      </c>
      <c r="I123" s="56" t="str">
        <f>IF(C123&lt;5,"",IF(C123&gt;=6,"",IF(Dati!J155="","",(Dati!J155)/C123*100)))</f>
        <v/>
      </c>
      <c r="J123" s="56" t="str">
        <f>IF(C123&lt;5,"",IF(C123&gt;=6,"",IF(Dati!K155="","",(Dati!K155)/C123*100)))</f>
        <v/>
      </c>
      <c r="K123" s="56" t="str">
        <f>IF(C123&lt;5,"",IF(C123&gt;=6,"",IF(Dati!L155="","",(Dati!L155)/C123*100)))</f>
        <v/>
      </c>
      <c r="L123" s="56" t="str">
        <f>IF(C123&lt;5,"",IF(C123&gt;=6,"",IF(Dati!M155="","",(Dati!M155)/C123*100)))</f>
        <v/>
      </c>
      <c r="M123" s="56" t="str">
        <f>IF(C123&lt;5,"",IF(C123&gt;=6,"",IF(Dati!N155="","",(Dati!N155)/C123*100)))</f>
        <v/>
      </c>
    </row>
    <row r="124" spans="1:13" x14ac:dyDescent="0.25">
      <c r="A124" s="48">
        <f>Dati!A156</f>
        <v>15</v>
      </c>
      <c r="B124" s="48" t="str">
        <f>Dati!B156</f>
        <v/>
      </c>
      <c r="C124" s="54" t="str">
        <f>IF(Dati!C156="","",LOG(Dati!C156))</f>
        <v/>
      </c>
      <c r="D124" s="55" t="str">
        <f>IF(Dati!J156&lt;5,"",IF(Dati!J156&gt;=6,"",Dati!J156))</f>
        <v/>
      </c>
      <c r="E124" s="55" t="str">
        <f>IF(Dati!K156&lt;5,"",IF(Dati!K156&gt;=6,"",Dati!K156))</f>
        <v/>
      </c>
      <c r="F124" s="55" t="str">
        <f>IF(Dati!L156&lt;5,"",IF(Dati!L156&gt;=6,"",Dati!L156))</f>
        <v/>
      </c>
      <c r="G124" s="55" t="str">
        <f>IF(Dati!M156&lt;5,"",IF(Dati!M156&gt;=6,"",Dati!M156))</f>
        <v/>
      </c>
      <c r="H124" s="55" t="str">
        <f>IF(Dati!N156&lt;5,"",IF(Dati!N156&gt;=6,"",Dati!N156))</f>
        <v/>
      </c>
      <c r="I124" s="56" t="str">
        <f>IF(C124&lt;5,"",IF(C124&gt;=6,"",IF(Dati!J156="","",(Dati!J156)/C124*100)))</f>
        <v/>
      </c>
      <c r="J124" s="56" t="str">
        <f>IF(C124&lt;5,"",IF(C124&gt;=6,"",IF(Dati!K156="","",(Dati!K156)/C124*100)))</f>
        <v/>
      </c>
      <c r="K124" s="56" t="str">
        <f>IF(C124&lt;5,"",IF(C124&gt;=6,"",IF(Dati!L156="","",(Dati!L156)/C124*100)))</f>
        <v/>
      </c>
      <c r="L124" s="56" t="str">
        <f>IF(C124&lt;5,"",IF(C124&gt;=6,"",IF(Dati!M156="","",(Dati!M156)/C124*100)))</f>
        <v/>
      </c>
      <c r="M124" s="56" t="str">
        <f>IF(C124&lt;5,"",IF(C124&gt;=6,"",IF(Dati!N156="","",(Dati!N156)/C124*100)))</f>
        <v/>
      </c>
    </row>
    <row r="125" spans="1:13" x14ac:dyDescent="0.25">
      <c r="A125" s="48">
        <f>Dati!A157</f>
        <v>16</v>
      </c>
      <c r="B125" s="48" t="str">
        <f>Dati!B157</f>
        <v/>
      </c>
      <c r="C125" s="54" t="str">
        <f>IF(Dati!C157="","",LOG(Dati!C157))</f>
        <v/>
      </c>
      <c r="D125" s="55" t="str">
        <f>IF(Dati!J157&lt;5,"",IF(Dati!J157&gt;=6,"",Dati!J157))</f>
        <v/>
      </c>
      <c r="E125" s="55" t="str">
        <f>IF(Dati!K157&lt;5,"",IF(Dati!K157&gt;=6,"",Dati!K157))</f>
        <v/>
      </c>
      <c r="F125" s="55" t="str">
        <f>IF(Dati!L157&lt;5,"",IF(Dati!L157&gt;=6,"",Dati!L157))</f>
        <v/>
      </c>
      <c r="G125" s="55" t="str">
        <f>IF(Dati!M157&lt;5,"",IF(Dati!M157&gt;=6,"",Dati!M157))</f>
        <v/>
      </c>
      <c r="H125" s="55" t="str">
        <f>IF(Dati!N157&lt;5,"",IF(Dati!N157&gt;=6,"",Dati!N157))</f>
        <v/>
      </c>
      <c r="I125" s="56" t="str">
        <f>IF(C125&lt;5,"",IF(C125&gt;=6,"",IF(Dati!J157="","",(Dati!J157)/C125*100)))</f>
        <v/>
      </c>
      <c r="J125" s="56" t="str">
        <f>IF(C125&lt;5,"",IF(C125&gt;=6,"",IF(Dati!K157="","",(Dati!K157)/C125*100)))</f>
        <v/>
      </c>
      <c r="K125" s="56" t="str">
        <f>IF(C125&lt;5,"",IF(C125&gt;=6,"",IF(Dati!L157="","",(Dati!L157)/C125*100)))</f>
        <v/>
      </c>
      <c r="L125" s="56" t="str">
        <f>IF(C125&lt;5,"",IF(C125&gt;=6,"",IF(Dati!M157="","",(Dati!M157)/C125*100)))</f>
        <v/>
      </c>
      <c r="M125" s="56" t="str">
        <f>IF(C125&lt;5,"",IF(C125&gt;=6,"",IF(Dati!N157="","",(Dati!N157)/C125*100)))</f>
        <v/>
      </c>
    </row>
    <row r="126" spans="1:13" x14ac:dyDescent="0.25">
      <c r="A126" s="48">
        <f>Dati!A158</f>
        <v>17</v>
      </c>
      <c r="B126" s="48" t="str">
        <f>Dati!B158</f>
        <v/>
      </c>
      <c r="C126" s="54" t="str">
        <f>IF(Dati!C158="","",LOG(Dati!C158))</f>
        <v/>
      </c>
      <c r="D126" s="55" t="str">
        <f>IF(Dati!J158&lt;5,"",IF(Dati!J158&gt;=6,"",Dati!J158))</f>
        <v/>
      </c>
      <c r="E126" s="55" t="str">
        <f>IF(Dati!K158&lt;5,"",IF(Dati!K158&gt;=6,"",Dati!K158))</f>
        <v/>
      </c>
      <c r="F126" s="55" t="str">
        <f>IF(Dati!L158&lt;5,"",IF(Dati!L158&gt;=6,"",Dati!L158))</f>
        <v/>
      </c>
      <c r="G126" s="55" t="str">
        <f>IF(Dati!M158&lt;5,"",IF(Dati!M158&gt;=6,"",Dati!M158))</f>
        <v/>
      </c>
      <c r="H126" s="55" t="str">
        <f>IF(Dati!N158&lt;5,"",IF(Dati!N158&gt;=6,"",Dati!N158))</f>
        <v/>
      </c>
      <c r="I126" s="56" t="str">
        <f>IF(C126&lt;5,"",IF(C126&gt;=6,"",IF(Dati!J158="","",(Dati!J158)/C126*100)))</f>
        <v/>
      </c>
      <c r="J126" s="56" t="str">
        <f>IF(C126&lt;5,"",IF(C126&gt;=6,"",IF(Dati!K158="","",(Dati!K158)/C126*100)))</f>
        <v/>
      </c>
      <c r="K126" s="56" t="str">
        <f>IF(C126&lt;5,"",IF(C126&gt;=6,"",IF(Dati!L158="","",(Dati!L158)/C126*100)))</f>
        <v/>
      </c>
      <c r="L126" s="56" t="str">
        <f>IF(C126&lt;5,"",IF(C126&gt;=6,"",IF(Dati!M158="","",(Dati!M158)/C126*100)))</f>
        <v/>
      </c>
      <c r="M126" s="56" t="str">
        <f>IF(C126&lt;5,"",IF(C126&gt;=6,"",IF(Dati!N158="","",(Dati!N158)/C126*100)))</f>
        <v/>
      </c>
    </row>
    <row r="127" spans="1:13" ht="13.8" thickBot="1" x14ac:dyDescent="0.3">
      <c r="A127" s="48"/>
      <c r="B127" s="48"/>
      <c r="C127" s="67"/>
      <c r="D127" s="66"/>
      <c r="E127" s="66"/>
      <c r="F127" s="66"/>
      <c r="G127" s="66"/>
      <c r="H127" s="66"/>
      <c r="I127" s="52"/>
      <c r="J127" s="52"/>
      <c r="K127" s="52"/>
      <c r="L127" s="52"/>
      <c r="M127" s="52"/>
    </row>
    <row r="128" spans="1:13" ht="13.8" thickTop="1" x14ac:dyDescent="0.25">
      <c r="A128" s="68"/>
      <c r="B128" s="68"/>
      <c r="C128" s="69" t="s">
        <v>14</v>
      </c>
      <c r="D128" s="69"/>
      <c r="E128" s="70" t="str">
        <f>IF(COUNT(D110:H126)&lt;2,"",AVERAGE(D110:H126))</f>
        <v/>
      </c>
      <c r="F128" s="69"/>
      <c r="G128" s="69"/>
      <c r="H128" s="69"/>
      <c r="I128" s="71"/>
      <c r="J128" s="71" t="s">
        <v>7</v>
      </c>
      <c r="K128" s="71"/>
      <c r="L128" s="71"/>
      <c r="M128" s="71"/>
    </row>
    <row r="129" spans="1:13" x14ac:dyDescent="0.25">
      <c r="C129" s="73" t="s">
        <v>6</v>
      </c>
      <c r="E129" s="55" t="str">
        <f>IF(COUNT(D110:H126)&lt;2,"",STDEV(D110:H126))</f>
        <v/>
      </c>
      <c r="J129" s="73" t="s">
        <v>14</v>
      </c>
      <c r="K129" s="73"/>
      <c r="L129" s="55" t="str">
        <f>IF(COUNT(I110:M126)=0,"",AVERAGE(I110:M126))</f>
        <v/>
      </c>
    </row>
    <row r="130" spans="1:13" x14ac:dyDescent="0.25">
      <c r="C130" s="73" t="s">
        <v>23</v>
      </c>
      <c r="E130" s="55" t="str">
        <f>IF(COUNT(D110:H126)=0,"Immettere dati",IF(COUNT(D110:H126)&lt;2,"Immettere più dati",E129*2^0.5*(TINV(0.05,COUNT(D110:H126)-1))))</f>
        <v>Immettere dati</v>
      </c>
      <c r="F130" s="54" t="str">
        <f>IF(COUNT(D110:H126)=0,"",IF(COUNT(D110:H126)&lt;6,"Attenzione, dati insufficienti!",""))</f>
        <v/>
      </c>
      <c r="J130" s="73" t="s">
        <v>52</v>
      </c>
      <c r="K130" s="73"/>
      <c r="L130" s="55" t="str">
        <f>IF(COUNT(I110:M126)&lt;2,"",STDEV(I110:M126)*2)</f>
        <v/>
      </c>
    </row>
    <row r="131" spans="1:13" x14ac:dyDescent="0.25">
      <c r="C131" s="39" t="s">
        <v>9</v>
      </c>
      <c r="E131" s="55" t="str">
        <f>IF(COUNT(D110:H126)&lt;2,"",E130/(2^0.5))</f>
        <v/>
      </c>
      <c r="F131" s="74" t="str">
        <f>IF(COUNT(D110:H126)=0,"",IF(COUNT(D110:H126)&lt;6,"Attenzione, dati insufficienti!",""))</f>
        <v/>
      </c>
      <c r="L131" s="39" t="str">
        <f>IF(COUNT(I110:M126)&lt;2,"",DEVSQ(I110:M126))</f>
        <v/>
      </c>
    </row>
    <row r="132" spans="1:13" ht="13.8" thickBot="1" x14ac:dyDescent="0.3">
      <c r="C132" s="39" t="s">
        <v>10</v>
      </c>
      <c r="E132" s="55" t="str">
        <f>IF(COUNT(D110:H126)&lt;2,"",E130/2)</f>
        <v/>
      </c>
      <c r="F132" s="74" t="str">
        <f>IF(COUNT(D110:H126)=0,"",IF(COUNT(D110:H126)&lt;6,"Attenzione, dati insufficienti!",""))</f>
        <v/>
      </c>
      <c r="L132" s="39" t="str">
        <f>IF(COUNT(I110:M126)&lt;2,"",VAR(I110:M126))</f>
        <v/>
      </c>
    </row>
    <row r="133" spans="1:13" ht="13.8" thickTop="1" x14ac:dyDescent="0.25">
      <c r="A133" s="71"/>
      <c r="B133" s="71"/>
      <c r="C133" s="71"/>
      <c r="D133" s="71"/>
      <c r="E133" s="70"/>
      <c r="F133" s="71"/>
      <c r="G133" s="71"/>
      <c r="H133" s="71"/>
      <c r="I133" s="71"/>
      <c r="J133" s="71"/>
      <c r="K133" s="71"/>
      <c r="L133" s="71"/>
      <c r="M133" s="71"/>
    </row>
    <row r="134" spans="1:13" x14ac:dyDescent="0.25">
      <c r="A134" s="39" t="s">
        <v>21</v>
      </c>
      <c r="D134" s="45"/>
      <c r="E134" s="44"/>
      <c r="F134" s="44"/>
      <c r="G134" s="52"/>
      <c r="H134" s="52"/>
    </row>
    <row r="135" spans="1:13" ht="36" x14ac:dyDescent="0.25">
      <c r="A135" s="48" t="str">
        <f>Dati!A173</f>
        <v>N.</v>
      </c>
      <c r="B135" s="48" t="str">
        <f>Dati!B173</f>
        <v>Anno</v>
      </c>
      <c r="C135" s="48" t="str">
        <f>Dati!C173</f>
        <v>Valore assegnato</v>
      </c>
      <c r="D135" s="48">
        <f>Dati!J173</f>
        <v>1</v>
      </c>
      <c r="E135" s="48">
        <f>Dati!K173</f>
        <v>2</v>
      </c>
      <c r="F135" s="48">
        <f>Dati!L173</f>
        <v>3</v>
      </c>
      <c r="G135" s="48">
        <f>Dati!M173</f>
        <v>4</v>
      </c>
      <c r="H135" s="48">
        <f>Dati!N173</f>
        <v>5</v>
      </c>
      <c r="I135" s="1016" t="s">
        <v>13</v>
      </c>
      <c r="J135" s="1016"/>
      <c r="K135" s="1016"/>
      <c r="L135" s="1016"/>
      <c r="M135" s="1016"/>
    </row>
    <row r="136" spans="1:13" x14ac:dyDescent="0.25">
      <c r="A136" s="48">
        <f>Dati!A174</f>
        <v>1</v>
      </c>
      <c r="B136" s="48">
        <f>Dati!B174</f>
        <v>2002</v>
      </c>
      <c r="C136" s="54">
        <f>IF(Dati!C174="","",LOG(Dati!C174))</f>
        <v>4.0413926851582254</v>
      </c>
      <c r="D136" s="55" t="str">
        <f>IF(Dati!J174&lt;5,"",IF(Dati!J174&gt;=6,"",Dati!J174))</f>
        <v/>
      </c>
      <c r="E136" s="55" t="str">
        <f>IF(Dati!K174&lt;5,"",IF(Dati!K174&gt;=6,"",Dati!K174))</f>
        <v/>
      </c>
      <c r="F136" s="55" t="str">
        <f>IF(Dati!L174&lt;5,"",IF(Dati!L174&gt;=6,"",Dati!L174))</f>
        <v/>
      </c>
      <c r="G136" s="55" t="str">
        <f>IF(Dati!M174&lt;5,"",IF(Dati!M174&gt;=6,"",Dati!M174))</f>
        <v/>
      </c>
      <c r="H136" s="55" t="str">
        <f>IF(Dati!N174&lt;5,"",IF(Dati!N174&gt;=6,"",Dati!N174))</f>
        <v/>
      </c>
      <c r="I136" s="56" t="str">
        <f>IF(C136&lt;5,"",IF(C136&gt;=6,"",IF(Dati!J174="","",(Dati!J174)/C136*100)))</f>
        <v/>
      </c>
      <c r="J136" s="56" t="str">
        <f>IF(C136&lt;5,"",IF(C136&gt;=6,"",IF(Dati!K174="","",(Dati!K174)/C136*100)))</f>
        <v/>
      </c>
      <c r="K136" s="56" t="str">
        <f>IF(C136&lt;5,"",IF(C136&gt;=6,"",IF(Dati!L174="","",(Dati!L174)/C136*100)))</f>
        <v/>
      </c>
      <c r="L136" s="56" t="str">
        <f>IF(C136&lt;5,"",IF(C136&gt;=6,"",IF(Dati!M174="","",(Dati!M174)/C136*100)))</f>
        <v/>
      </c>
      <c r="M136" s="56" t="str">
        <f>IF(C136&lt;5,"",IF(C136&gt;=6,"",IF(Dati!N174="","",(Dati!N174)/C136*100)))</f>
        <v/>
      </c>
    </row>
    <row r="137" spans="1:13" x14ac:dyDescent="0.25">
      <c r="A137" s="48">
        <f>Dati!A175</f>
        <v>2</v>
      </c>
      <c r="B137" s="48">
        <f>Dati!B175</f>
        <v>2002</v>
      </c>
      <c r="C137" s="54">
        <f>IF(Dati!C175="","",LOG(Dati!C175))</f>
        <v>4.4232458739368079</v>
      </c>
      <c r="D137" s="55" t="str">
        <f>IF(Dati!J175&lt;5,"",IF(Dati!J175&gt;=6,"",Dati!J175))</f>
        <v/>
      </c>
      <c r="E137" s="55" t="str">
        <f>IF(Dati!K175&lt;5,"",IF(Dati!K175&gt;=6,"",Dati!K175))</f>
        <v/>
      </c>
      <c r="F137" s="55" t="str">
        <f>IF(Dati!L175&lt;5,"",IF(Dati!L175&gt;=6,"",Dati!L175))</f>
        <v/>
      </c>
      <c r="G137" s="55" t="str">
        <f>IF(Dati!M175&lt;5,"",IF(Dati!M175&gt;=6,"",Dati!M175))</f>
        <v/>
      </c>
      <c r="H137" s="55" t="str">
        <f>IF(Dati!N175&lt;5,"",IF(Dati!N175&gt;=6,"",Dati!N175))</f>
        <v/>
      </c>
      <c r="I137" s="56" t="str">
        <f>IF(C137&lt;5,"",IF(C137&gt;=6,"",IF(Dati!J175="","",(Dati!J175)/C137*100)))</f>
        <v/>
      </c>
      <c r="J137" s="56" t="str">
        <f>IF(C137&lt;5,"",IF(C137&gt;=6,"",IF(Dati!K175="","",(Dati!K175)/C137*100)))</f>
        <v/>
      </c>
      <c r="K137" s="56" t="str">
        <f>IF(C137&lt;5,"",IF(C137&gt;=6,"",IF(Dati!L175="","",(Dati!L175)/C137*100)))</f>
        <v/>
      </c>
      <c r="L137" s="56" t="str">
        <f>IF(C137&lt;5,"",IF(C137&gt;=6,"",IF(Dati!M175="","",(Dati!M175)/C137*100)))</f>
        <v/>
      </c>
      <c r="M137" s="56" t="str">
        <f>IF(C137&lt;5,"",IF(C137&gt;=6,"",IF(Dati!N175="","",(Dati!N175)/C137*100)))</f>
        <v/>
      </c>
    </row>
    <row r="138" spans="1:13" x14ac:dyDescent="0.25">
      <c r="A138" s="48">
        <f>Dati!A176</f>
        <v>3</v>
      </c>
      <c r="B138" s="48">
        <f>Dati!B176</f>
        <v>2003</v>
      </c>
      <c r="C138" s="54">
        <f>IF(Dati!C176="","",LOG(Dati!C176))</f>
        <v>3.6020599913279625</v>
      </c>
      <c r="D138" s="55" t="str">
        <f>IF(Dati!J176&lt;5,"",IF(Dati!J176&gt;=6,"",Dati!J176))</f>
        <v/>
      </c>
      <c r="E138" s="55" t="str">
        <f>IF(Dati!K176&lt;5,"",IF(Dati!K176&gt;=6,"",Dati!K176))</f>
        <v/>
      </c>
      <c r="F138" s="55" t="str">
        <f>IF(Dati!L176&lt;5,"",IF(Dati!L176&gt;=6,"",Dati!L176))</f>
        <v/>
      </c>
      <c r="G138" s="55" t="str">
        <f>IF(Dati!M176&lt;5,"",IF(Dati!M176&gt;=6,"",Dati!M176))</f>
        <v/>
      </c>
      <c r="H138" s="55" t="str">
        <f>IF(Dati!N176&lt;5,"",IF(Dati!N176&gt;=6,"",Dati!N176))</f>
        <v/>
      </c>
      <c r="I138" s="56" t="str">
        <f>IF(C138&lt;5,"",IF(C138&gt;=6,"",IF(Dati!J176="","",(Dati!J176)/C138*100)))</f>
        <v/>
      </c>
      <c r="J138" s="56" t="str">
        <f>IF(C138&lt;5,"",IF(C138&gt;=6,"",IF(Dati!K176="","",(Dati!K176)/C138*100)))</f>
        <v/>
      </c>
      <c r="K138" s="56" t="str">
        <f>IF(C138&lt;5,"",IF(C138&gt;=6,"",IF(Dati!L176="","",(Dati!L176)/C138*100)))</f>
        <v/>
      </c>
      <c r="L138" s="56" t="str">
        <f>IF(C138&lt;5,"",IF(C138&gt;=6,"",IF(Dati!M176="","",(Dati!M176)/C138*100)))</f>
        <v/>
      </c>
      <c r="M138" s="56" t="str">
        <f>IF(C138&lt;5,"",IF(C138&gt;=6,"",IF(Dati!N176="","",(Dati!N176)/C138*100)))</f>
        <v/>
      </c>
    </row>
    <row r="139" spans="1:13" x14ac:dyDescent="0.25">
      <c r="A139" s="48">
        <f>Dati!A177</f>
        <v>4</v>
      </c>
      <c r="B139" s="48">
        <f>Dati!B177</f>
        <v>2004</v>
      </c>
      <c r="C139" s="54" t="e">
        <f>IF(Dati!C177="","",LOG(Dati!C177))</f>
        <v>#VALUE!</v>
      </c>
      <c r="D139" s="55" t="e">
        <f>IF(Dati!J177&lt;5,"",IF(Dati!J177&gt;=6,"",Dati!J177))</f>
        <v>#VALUE!</v>
      </c>
      <c r="E139" s="55" t="str">
        <f>IF(Dati!K177&lt;5,"",IF(Dati!K177&gt;=6,"",Dati!K177))</f>
        <v/>
      </c>
      <c r="F139" s="55" t="str">
        <f>IF(Dati!L177&lt;5,"",IF(Dati!L177&gt;=6,"",Dati!L177))</f>
        <v/>
      </c>
      <c r="G139" s="55" t="e">
        <f>IF(Dati!M177&lt;5,"",IF(Dati!M177&gt;=6,"",Dati!M177))</f>
        <v>#VALUE!</v>
      </c>
      <c r="H139" s="55" t="str">
        <f>IF(Dati!N177&lt;5,"",IF(Dati!N177&gt;=6,"",Dati!N177))</f>
        <v/>
      </c>
      <c r="I139" s="56" t="e">
        <f>IF(C139&lt;5,"",IF(C139&gt;=6,"",IF(Dati!J177="","",(Dati!J177)/C139*100)))</f>
        <v>#VALUE!</v>
      </c>
      <c r="J139" s="56" t="e">
        <f>IF(C139&lt;5,"",IF(C139&gt;=6,"",IF(Dati!K177="","",(Dati!K177)/C139*100)))</f>
        <v>#VALUE!</v>
      </c>
      <c r="K139" s="56" t="e">
        <f>IF(C139&lt;5,"",IF(C139&gt;=6,"",IF(Dati!L177="","",(Dati!L177)/C139*100)))</f>
        <v>#VALUE!</v>
      </c>
      <c r="L139" s="56" t="e">
        <f>IF(C139&lt;5,"",IF(C139&gt;=6,"",IF(Dati!M177="","",(Dati!M177)/C139*100)))</f>
        <v>#VALUE!</v>
      </c>
      <c r="M139" s="56" t="e">
        <f>IF(C139&lt;5,"",IF(C139&gt;=6,"",IF(Dati!N177="","",(Dati!N177)/C139*100)))</f>
        <v>#VALUE!</v>
      </c>
    </row>
    <row r="140" spans="1:13" x14ac:dyDescent="0.25">
      <c r="A140" s="48">
        <f>Dati!A178</f>
        <v>5</v>
      </c>
      <c r="B140" s="48" t="str">
        <f>Dati!B178</f>
        <v/>
      </c>
      <c r="C140" s="54" t="str">
        <f>IF(Dati!C178="","",LOG(Dati!C178))</f>
        <v/>
      </c>
      <c r="D140" s="55" t="str">
        <f>IF(Dati!J178&lt;5,"",IF(Dati!J178&gt;=6,"",Dati!J178))</f>
        <v/>
      </c>
      <c r="E140" s="55" t="str">
        <f>IF(Dati!K178&lt;5,"",IF(Dati!K178&gt;=6,"",Dati!K178))</f>
        <v/>
      </c>
      <c r="F140" s="55" t="str">
        <f>IF(Dati!L178&lt;5,"",IF(Dati!L178&gt;=6,"",Dati!L178))</f>
        <v/>
      </c>
      <c r="G140" s="55" t="str">
        <f>IF(Dati!M178&lt;5,"",IF(Dati!M178&gt;=6,"",Dati!M178))</f>
        <v/>
      </c>
      <c r="H140" s="55" t="str">
        <f>IF(Dati!N178&lt;5,"",IF(Dati!N178&gt;=6,"",Dati!N178))</f>
        <v/>
      </c>
      <c r="I140" s="56" t="str">
        <f>IF(C140&lt;5,"",IF(C140&gt;=6,"",IF(Dati!J178="","",(Dati!J178)/C140*100)))</f>
        <v/>
      </c>
      <c r="J140" s="56" t="str">
        <f>IF(C140&lt;5,"",IF(C140&gt;=6,"",IF(Dati!K178="","",(Dati!K178)/C140*100)))</f>
        <v/>
      </c>
      <c r="K140" s="56" t="str">
        <f>IF(C140&lt;5,"",IF(C140&gt;=6,"",IF(Dati!L178="","",(Dati!L178)/C140*100)))</f>
        <v/>
      </c>
      <c r="L140" s="56" t="str">
        <f>IF(C140&lt;5,"",IF(C140&gt;=6,"",IF(Dati!M178="","",(Dati!M178)/C140*100)))</f>
        <v/>
      </c>
      <c r="M140" s="56" t="str">
        <f>IF(C140&lt;5,"",IF(C140&gt;=6,"",IF(Dati!N178="","",(Dati!N178)/C140*100)))</f>
        <v/>
      </c>
    </row>
    <row r="141" spans="1:13" x14ac:dyDescent="0.25">
      <c r="A141" s="48">
        <f>Dati!A179</f>
        <v>6</v>
      </c>
      <c r="B141" s="48" t="str">
        <f>Dati!B179</f>
        <v/>
      </c>
      <c r="C141" s="54" t="str">
        <f>IF(Dati!C179="","",LOG(Dati!C179))</f>
        <v/>
      </c>
      <c r="D141" s="55" t="str">
        <f>IF(Dati!J179&lt;5,"",IF(Dati!J179&gt;=6,"",Dati!J179))</f>
        <v/>
      </c>
      <c r="E141" s="55" t="str">
        <f>IF(Dati!K179&lt;5,"",IF(Dati!K179&gt;=6,"",Dati!K179))</f>
        <v/>
      </c>
      <c r="F141" s="55" t="str">
        <f>IF(Dati!L179&lt;5,"",IF(Dati!L179&gt;=6,"",Dati!L179))</f>
        <v/>
      </c>
      <c r="G141" s="55" t="str">
        <f>IF(Dati!M179&lt;5,"",IF(Dati!M179&gt;=6,"",Dati!M179))</f>
        <v/>
      </c>
      <c r="H141" s="55" t="str">
        <f>IF(Dati!N179&lt;5,"",IF(Dati!N179&gt;=6,"",Dati!N179))</f>
        <v/>
      </c>
      <c r="I141" s="56" t="str">
        <f>IF(C141&lt;5,"",IF(C141&gt;=6,"",IF(Dati!J179="","",(Dati!J179)/C141*100)))</f>
        <v/>
      </c>
      <c r="J141" s="56" t="str">
        <f>IF(C141&lt;5,"",IF(C141&gt;=6,"",IF(Dati!K179="","",(Dati!K179)/C141*100)))</f>
        <v/>
      </c>
      <c r="K141" s="56" t="str">
        <f>IF(C141&lt;5,"",IF(C141&gt;=6,"",IF(Dati!L179="","",(Dati!L179)/C141*100)))</f>
        <v/>
      </c>
      <c r="L141" s="56" t="str">
        <f>IF(C141&lt;5,"",IF(C141&gt;=6,"",IF(Dati!M179="","",(Dati!M179)/C141*100)))</f>
        <v/>
      </c>
      <c r="M141" s="56" t="str">
        <f>IF(C141&lt;5,"",IF(C141&gt;=6,"",IF(Dati!N179="","",(Dati!N179)/C141*100)))</f>
        <v/>
      </c>
    </row>
    <row r="142" spans="1:13" x14ac:dyDescent="0.25">
      <c r="A142" s="48">
        <f>Dati!A180</f>
        <v>7</v>
      </c>
      <c r="B142" s="48" t="str">
        <f>Dati!B180</f>
        <v/>
      </c>
      <c r="C142" s="54" t="str">
        <f>IF(Dati!C180="","",LOG(Dati!C180))</f>
        <v/>
      </c>
      <c r="D142" s="55" t="str">
        <f>IF(Dati!J180&lt;5,"",IF(Dati!J180&gt;=6,"",Dati!J180))</f>
        <v/>
      </c>
      <c r="E142" s="55" t="str">
        <f>IF(Dati!K180&lt;5,"",IF(Dati!K180&gt;=6,"",Dati!K180))</f>
        <v/>
      </c>
      <c r="F142" s="55" t="str">
        <f>IF(Dati!L180&lt;5,"",IF(Dati!L180&gt;=6,"",Dati!L180))</f>
        <v/>
      </c>
      <c r="G142" s="55" t="str">
        <f>IF(Dati!M180&lt;5,"",IF(Dati!M180&gt;=6,"",Dati!M180))</f>
        <v/>
      </c>
      <c r="H142" s="55" t="str">
        <f>IF(Dati!N180&lt;5,"",IF(Dati!N180&gt;=6,"",Dati!N180))</f>
        <v/>
      </c>
      <c r="I142" s="56" t="str">
        <f>IF(C142&lt;5,"",IF(C142&gt;=6,"",IF(Dati!J180="","",(Dati!J180)/C142*100)))</f>
        <v/>
      </c>
      <c r="J142" s="56" t="str">
        <f>IF(C142&lt;5,"",IF(C142&gt;=6,"",IF(Dati!K180="","",(Dati!K180)/C142*100)))</f>
        <v/>
      </c>
      <c r="K142" s="56" t="str">
        <f>IF(C142&lt;5,"",IF(C142&gt;=6,"",IF(Dati!L180="","",(Dati!L180)/C142*100)))</f>
        <v/>
      </c>
      <c r="L142" s="56" t="str">
        <f>IF(C142&lt;5,"",IF(C142&gt;=6,"",IF(Dati!M180="","",(Dati!M180)/C142*100)))</f>
        <v/>
      </c>
      <c r="M142" s="56" t="str">
        <f>IF(C142&lt;5,"",IF(C142&gt;=6,"",IF(Dati!N180="","",(Dati!N180)/C142*100)))</f>
        <v/>
      </c>
    </row>
    <row r="143" spans="1:13" x14ac:dyDescent="0.25">
      <c r="A143" s="48">
        <f>Dati!A181</f>
        <v>8</v>
      </c>
      <c r="B143" s="48" t="e">
        <f>Dati!B181</f>
        <v>#REF!</v>
      </c>
      <c r="C143" s="54" t="e">
        <f>IF(Dati!C181="","",LOG(Dati!C181))</f>
        <v>#REF!</v>
      </c>
      <c r="D143" s="55" t="e">
        <f>IF(Dati!J181&lt;5,"",IF(Dati!J181&gt;=6,"",Dati!J181))</f>
        <v>#REF!</v>
      </c>
      <c r="E143" s="55" t="e">
        <f>IF(Dati!K181&lt;5,"",IF(Dati!K181&gt;=6,"",Dati!K181))</f>
        <v>#REF!</v>
      </c>
      <c r="F143" s="55" t="e">
        <f>IF(Dati!L181&lt;5,"",IF(Dati!L181&gt;=6,"",Dati!L181))</f>
        <v>#REF!</v>
      </c>
      <c r="G143" s="55" t="e">
        <f>IF(Dati!M181&lt;5,"",IF(Dati!M181&gt;=6,"",Dati!M181))</f>
        <v>#REF!</v>
      </c>
      <c r="H143" s="55" t="e">
        <f>IF(Dati!N181&lt;5,"",IF(Dati!N181&gt;=6,"",Dati!N181))</f>
        <v>#REF!</v>
      </c>
      <c r="I143" s="56" t="e">
        <f>IF(C143&lt;5,"",IF(C143&gt;=6,"",IF(Dati!J181="","",(Dati!J181)/C143*100)))</f>
        <v>#REF!</v>
      </c>
      <c r="J143" s="56" t="e">
        <f>IF(C143&lt;5,"",IF(C143&gt;=6,"",IF(Dati!K181="","",(Dati!K181)/C143*100)))</f>
        <v>#REF!</v>
      </c>
      <c r="K143" s="56" t="e">
        <f>IF(C143&lt;5,"",IF(C143&gt;=6,"",IF(Dati!L181="","",(Dati!L181)/C143*100)))</f>
        <v>#REF!</v>
      </c>
      <c r="L143" s="56" t="e">
        <f>IF(C143&lt;5,"",IF(C143&gt;=6,"",IF(Dati!M181="","",(Dati!M181)/C143*100)))</f>
        <v>#REF!</v>
      </c>
      <c r="M143" s="56" t="e">
        <f>IF(C143&lt;5,"",IF(C143&gt;=6,"",IF(Dati!N181="","",(Dati!N181)/C143*100)))</f>
        <v>#REF!</v>
      </c>
    </row>
    <row r="144" spans="1:13" x14ac:dyDescent="0.25">
      <c r="A144" s="48">
        <f>Dati!A182</f>
        <v>9</v>
      </c>
      <c r="B144" s="48" t="e">
        <f>Dati!B182</f>
        <v>#REF!</v>
      </c>
      <c r="C144" s="54" t="e">
        <f>IF(Dati!C182="","",LOG(Dati!C182))</f>
        <v>#REF!</v>
      </c>
      <c r="D144" s="55" t="e">
        <f>IF(Dati!J182&lt;5,"",IF(Dati!J182&gt;=6,"",Dati!J182))</f>
        <v>#REF!</v>
      </c>
      <c r="E144" s="55" t="e">
        <f>IF(Dati!K182&lt;5,"",IF(Dati!K182&gt;=6,"",Dati!K182))</f>
        <v>#REF!</v>
      </c>
      <c r="F144" s="55" t="e">
        <f>IF(Dati!L182&lt;5,"",IF(Dati!L182&gt;=6,"",Dati!L182))</f>
        <v>#REF!</v>
      </c>
      <c r="G144" s="55" t="e">
        <f>IF(Dati!M182&lt;5,"",IF(Dati!M182&gt;=6,"",Dati!M182))</f>
        <v>#REF!</v>
      </c>
      <c r="H144" s="55" t="e">
        <f>IF(Dati!N182&lt;5,"",IF(Dati!N182&gt;=6,"",Dati!N182))</f>
        <v>#REF!</v>
      </c>
      <c r="I144" s="56" t="e">
        <f>IF(C144&lt;5,"",IF(C144&gt;=6,"",IF(Dati!J182="","",(Dati!J182)/C144*100)))</f>
        <v>#REF!</v>
      </c>
      <c r="J144" s="56" t="e">
        <f>IF(C144&lt;5,"",IF(C144&gt;=6,"",IF(Dati!K182="","",(Dati!K182)/C144*100)))</f>
        <v>#REF!</v>
      </c>
      <c r="K144" s="56" t="e">
        <f>IF(C144&lt;5,"",IF(C144&gt;=6,"",IF(Dati!L182="","",(Dati!L182)/C144*100)))</f>
        <v>#REF!</v>
      </c>
      <c r="L144" s="56" t="e">
        <f>IF(C144&lt;5,"",IF(C144&gt;=6,"",IF(Dati!M182="","",(Dati!M182)/C144*100)))</f>
        <v>#REF!</v>
      </c>
      <c r="M144" s="56" t="e">
        <f>IF(C144&lt;5,"",IF(C144&gt;=6,"",IF(Dati!N182="","",(Dati!N182)/C144*100)))</f>
        <v>#REF!</v>
      </c>
    </row>
    <row r="145" spans="1:13" x14ac:dyDescent="0.25">
      <c r="A145" s="48">
        <f>Dati!A183</f>
        <v>10</v>
      </c>
      <c r="B145" s="48" t="e">
        <f>Dati!B183</f>
        <v>#REF!</v>
      </c>
      <c r="C145" s="54" t="e">
        <f>IF(Dati!C183="","",LOG(Dati!C183))</f>
        <v>#REF!</v>
      </c>
      <c r="D145" s="55" t="e">
        <f>IF(Dati!J183&lt;5,"",IF(Dati!J183&gt;=6,"",Dati!J183))</f>
        <v>#REF!</v>
      </c>
      <c r="E145" s="55" t="e">
        <f>IF(Dati!K183&lt;5,"",IF(Dati!K183&gt;=6,"",Dati!K183))</f>
        <v>#REF!</v>
      </c>
      <c r="F145" s="55" t="e">
        <f>IF(Dati!L183&lt;5,"",IF(Dati!L183&gt;=6,"",Dati!L183))</f>
        <v>#REF!</v>
      </c>
      <c r="G145" s="55" t="e">
        <f>IF(Dati!M183&lt;5,"",IF(Dati!M183&gt;=6,"",Dati!M183))</f>
        <v>#REF!</v>
      </c>
      <c r="H145" s="55" t="e">
        <f>IF(Dati!N183&lt;5,"",IF(Dati!N183&gt;=6,"",Dati!N183))</f>
        <v>#REF!</v>
      </c>
      <c r="I145" s="56" t="e">
        <f>IF(C145&lt;5,"",IF(C145&gt;=6,"",IF(Dati!J183="","",(Dati!J183)/C145*100)))</f>
        <v>#REF!</v>
      </c>
      <c r="J145" s="56" t="e">
        <f>IF(C145&lt;5,"",IF(C145&gt;=6,"",IF(Dati!K183="","",(Dati!K183)/C145*100)))</f>
        <v>#REF!</v>
      </c>
      <c r="K145" s="56" t="e">
        <f>IF(C145&lt;5,"",IF(C145&gt;=6,"",IF(Dati!L183="","",(Dati!L183)/C145*100)))</f>
        <v>#REF!</v>
      </c>
      <c r="L145" s="56" t="e">
        <f>IF(C145&lt;5,"",IF(C145&gt;=6,"",IF(Dati!M183="","",(Dati!M183)/C145*100)))</f>
        <v>#REF!</v>
      </c>
      <c r="M145" s="56" t="e">
        <f>IF(C145&lt;5,"",IF(C145&gt;=6,"",IF(Dati!N183="","",(Dati!N183)/C145*100)))</f>
        <v>#REF!</v>
      </c>
    </row>
    <row r="146" spans="1:13" x14ac:dyDescent="0.25">
      <c r="A146" s="48">
        <f>Dati!A184</f>
        <v>11</v>
      </c>
      <c r="B146" s="48" t="e">
        <f>Dati!B184</f>
        <v>#REF!</v>
      </c>
      <c r="C146" s="54" t="e">
        <f>IF(Dati!C184="","",LOG(Dati!C184))</f>
        <v>#REF!</v>
      </c>
      <c r="D146" s="55" t="e">
        <f>IF(Dati!J184&lt;5,"",IF(Dati!J184&gt;=6,"",Dati!J184))</f>
        <v>#REF!</v>
      </c>
      <c r="E146" s="55" t="e">
        <f>IF(Dati!K184&lt;5,"",IF(Dati!K184&gt;=6,"",Dati!K184))</f>
        <v>#REF!</v>
      </c>
      <c r="F146" s="55" t="e">
        <f>IF(Dati!L184&lt;5,"",IF(Dati!L184&gt;=6,"",Dati!L184))</f>
        <v>#REF!</v>
      </c>
      <c r="G146" s="55" t="e">
        <f>IF(Dati!M184&lt;5,"",IF(Dati!M184&gt;=6,"",Dati!M184))</f>
        <v>#REF!</v>
      </c>
      <c r="H146" s="55" t="e">
        <f>IF(Dati!N184&lt;5,"",IF(Dati!N184&gt;=6,"",Dati!N184))</f>
        <v>#REF!</v>
      </c>
      <c r="I146" s="56" t="e">
        <f>IF(C146&lt;5,"",IF(C146&gt;=6,"",IF(Dati!J184="","",(Dati!J184)/C146*100)))</f>
        <v>#REF!</v>
      </c>
      <c r="J146" s="56" t="e">
        <f>IF(C146&lt;5,"",IF(C146&gt;=6,"",IF(Dati!K184="","",(Dati!K184)/C146*100)))</f>
        <v>#REF!</v>
      </c>
      <c r="K146" s="56" t="e">
        <f>IF(C146&lt;5,"",IF(C146&gt;=6,"",IF(Dati!L184="","",(Dati!L184)/C146*100)))</f>
        <v>#REF!</v>
      </c>
      <c r="L146" s="56" t="e">
        <f>IF(C146&lt;5,"",IF(C146&gt;=6,"",IF(Dati!M184="","",(Dati!M184)/C146*100)))</f>
        <v>#REF!</v>
      </c>
      <c r="M146" s="56" t="e">
        <f>IF(C146&lt;5,"",IF(C146&gt;=6,"",IF(Dati!N184="","",(Dati!N184)/C146*100)))</f>
        <v>#REF!</v>
      </c>
    </row>
    <row r="147" spans="1:13" x14ac:dyDescent="0.25">
      <c r="A147" s="48">
        <f>Dati!A185</f>
        <v>12</v>
      </c>
      <c r="B147" s="48" t="e">
        <f>Dati!B185</f>
        <v>#REF!</v>
      </c>
      <c r="C147" s="54" t="e">
        <f>IF(Dati!C185="","",LOG(Dati!C185))</f>
        <v>#REF!</v>
      </c>
      <c r="D147" s="55" t="e">
        <f>IF(Dati!J185&lt;5,"",IF(Dati!J185&gt;=6,"",Dati!J185))</f>
        <v>#REF!</v>
      </c>
      <c r="E147" s="55" t="e">
        <f>IF(Dati!K185&lt;5,"",IF(Dati!K185&gt;=6,"",Dati!K185))</f>
        <v>#REF!</v>
      </c>
      <c r="F147" s="55" t="e">
        <f>IF(Dati!L185&lt;5,"",IF(Dati!L185&gt;=6,"",Dati!L185))</f>
        <v>#REF!</v>
      </c>
      <c r="G147" s="55" t="e">
        <f>IF(Dati!M185&lt;5,"",IF(Dati!M185&gt;=6,"",Dati!M185))</f>
        <v>#REF!</v>
      </c>
      <c r="H147" s="55" t="e">
        <f>IF(Dati!N185&lt;5,"",IF(Dati!N185&gt;=6,"",Dati!N185))</f>
        <v>#REF!</v>
      </c>
      <c r="I147" s="56" t="e">
        <f>IF(C147&lt;5,"",IF(C147&gt;=6,"",IF(Dati!J185="","",(Dati!J185)/C147*100)))</f>
        <v>#REF!</v>
      </c>
      <c r="J147" s="56" t="e">
        <f>IF(C147&lt;5,"",IF(C147&gt;=6,"",IF(Dati!K185="","",(Dati!K185)/C147*100)))</f>
        <v>#REF!</v>
      </c>
      <c r="K147" s="56" t="e">
        <f>IF(C147&lt;5,"",IF(C147&gt;=6,"",IF(Dati!L185="","",(Dati!L185)/C147*100)))</f>
        <v>#REF!</v>
      </c>
      <c r="L147" s="56" t="e">
        <f>IF(C147&lt;5,"",IF(C147&gt;=6,"",IF(Dati!M185="","",(Dati!M185)/C147*100)))</f>
        <v>#REF!</v>
      </c>
      <c r="M147" s="56" t="e">
        <f>IF(C147&lt;5,"",IF(C147&gt;=6,"",IF(Dati!N185="","",(Dati!N185)/C147*100)))</f>
        <v>#REF!</v>
      </c>
    </row>
    <row r="148" spans="1:13" x14ac:dyDescent="0.25">
      <c r="A148" s="48">
        <f>Dati!A186</f>
        <v>13</v>
      </c>
      <c r="B148" s="48" t="e">
        <f>Dati!B186</f>
        <v>#REF!</v>
      </c>
      <c r="C148" s="54" t="e">
        <f>IF(Dati!C186="","",LOG(Dati!C186))</f>
        <v>#REF!</v>
      </c>
      <c r="D148" s="55" t="e">
        <f>IF(Dati!J186&lt;5,"",IF(Dati!J186&gt;=6,"",Dati!J186))</f>
        <v>#REF!</v>
      </c>
      <c r="E148" s="55" t="e">
        <f>IF(Dati!K186&lt;5,"",IF(Dati!K186&gt;=6,"",Dati!K186))</f>
        <v>#REF!</v>
      </c>
      <c r="F148" s="55" t="e">
        <f>IF(Dati!L186&lt;5,"",IF(Dati!L186&gt;=6,"",Dati!L186))</f>
        <v>#REF!</v>
      </c>
      <c r="G148" s="55" t="e">
        <f>IF(Dati!M186&lt;5,"",IF(Dati!M186&gt;=6,"",Dati!M186))</f>
        <v>#REF!</v>
      </c>
      <c r="H148" s="55" t="e">
        <f>IF(Dati!N186&lt;5,"",IF(Dati!N186&gt;=6,"",Dati!N186))</f>
        <v>#REF!</v>
      </c>
      <c r="I148" s="56" t="e">
        <f>IF(C148&lt;5,"",IF(C148&gt;=6,"",IF(Dati!J186="","",(Dati!J186)/C148*100)))</f>
        <v>#REF!</v>
      </c>
      <c r="J148" s="56" t="e">
        <f>IF(C148&lt;5,"",IF(C148&gt;=6,"",IF(Dati!K186="","",(Dati!K186)/C148*100)))</f>
        <v>#REF!</v>
      </c>
      <c r="K148" s="56" t="e">
        <f>IF(C148&lt;5,"",IF(C148&gt;=6,"",IF(Dati!L186="","",(Dati!L186)/C148*100)))</f>
        <v>#REF!</v>
      </c>
      <c r="L148" s="56" t="e">
        <f>IF(C148&lt;5,"",IF(C148&gt;=6,"",IF(Dati!M186="","",(Dati!M186)/C148*100)))</f>
        <v>#REF!</v>
      </c>
      <c r="M148" s="56" t="e">
        <f>IF(C148&lt;5,"",IF(C148&gt;=6,"",IF(Dati!N186="","",(Dati!N186)/C148*100)))</f>
        <v>#REF!</v>
      </c>
    </row>
    <row r="149" spans="1:13" x14ac:dyDescent="0.25">
      <c r="A149" s="48">
        <f>Dati!A187</f>
        <v>14</v>
      </c>
      <c r="B149" s="48" t="e">
        <f>Dati!B187</f>
        <v>#REF!</v>
      </c>
      <c r="C149" s="54" t="e">
        <f>IF(Dati!C187="","",LOG(Dati!C187))</f>
        <v>#REF!</v>
      </c>
      <c r="D149" s="55" t="e">
        <f>IF(Dati!J187&lt;5,"",IF(Dati!J187&gt;=6,"",Dati!J187))</f>
        <v>#REF!</v>
      </c>
      <c r="E149" s="55" t="e">
        <f>IF(Dati!K187&lt;5,"",IF(Dati!K187&gt;=6,"",Dati!K187))</f>
        <v>#REF!</v>
      </c>
      <c r="F149" s="55" t="e">
        <f>IF(Dati!L187&lt;5,"",IF(Dati!L187&gt;=6,"",Dati!L187))</f>
        <v>#REF!</v>
      </c>
      <c r="G149" s="55" t="e">
        <f>IF(Dati!M187&lt;5,"",IF(Dati!M187&gt;=6,"",Dati!M187))</f>
        <v>#REF!</v>
      </c>
      <c r="H149" s="55" t="e">
        <f>IF(Dati!N187&lt;5,"",IF(Dati!N187&gt;=6,"",Dati!N187))</f>
        <v>#REF!</v>
      </c>
      <c r="I149" s="56" t="e">
        <f>IF(C149&lt;5,"",IF(C149&gt;=6,"",IF(Dati!J187="","",(Dati!J187)/C149*100)))</f>
        <v>#REF!</v>
      </c>
      <c r="J149" s="56" t="e">
        <f>IF(C149&lt;5,"",IF(C149&gt;=6,"",IF(Dati!K187="","",(Dati!K187)/C149*100)))</f>
        <v>#REF!</v>
      </c>
      <c r="K149" s="56" t="e">
        <f>IF(C149&lt;5,"",IF(C149&gt;=6,"",IF(Dati!L187="","",(Dati!L187)/C149*100)))</f>
        <v>#REF!</v>
      </c>
      <c r="L149" s="56" t="e">
        <f>IF(C149&lt;5,"",IF(C149&gt;=6,"",IF(Dati!M187="","",(Dati!M187)/C149*100)))</f>
        <v>#REF!</v>
      </c>
      <c r="M149" s="56" t="e">
        <f>IF(C149&lt;5,"",IF(C149&gt;=6,"",IF(Dati!N187="","",(Dati!N187)/C149*100)))</f>
        <v>#REF!</v>
      </c>
    </row>
    <row r="150" spans="1:13" x14ac:dyDescent="0.25">
      <c r="A150" s="48">
        <f>Dati!A188</f>
        <v>15</v>
      </c>
      <c r="B150" s="48" t="e">
        <f>Dati!B188</f>
        <v>#REF!</v>
      </c>
      <c r="C150" s="54" t="e">
        <f>IF(Dati!C188="","",LOG(Dati!C188))</f>
        <v>#REF!</v>
      </c>
      <c r="D150" s="55" t="e">
        <f>IF(Dati!J188&lt;5,"",IF(Dati!J188&gt;=6,"",Dati!J188))</f>
        <v>#REF!</v>
      </c>
      <c r="E150" s="55" t="e">
        <f>IF(Dati!K188&lt;5,"",IF(Dati!K188&gt;=6,"",Dati!K188))</f>
        <v>#REF!</v>
      </c>
      <c r="F150" s="55" t="e">
        <f>IF(Dati!L188&lt;5,"",IF(Dati!L188&gt;=6,"",Dati!L188))</f>
        <v>#REF!</v>
      </c>
      <c r="G150" s="55" t="e">
        <f>IF(Dati!M188&lt;5,"",IF(Dati!M188&gt;=6,"",Dati!M188))</f>
        <v>#REF!</v>
      </c>
      <c r="H150" s="55" t="e">
        <f>IF(Dati!N188&lt;5,"",IF(Dati!N188&gt;=6,"",Dati!N188))</f>
        <v>#REF!</v>
      </c>
      <c r="I150" s="56" t="e">
        <f>IF(C150&lt;5,"",IF(C150&gt;=6,"",IF(Dati!J188="","",(Dati!J188)/C150*100)))</f>
        <v>#REF!</v>
      </c>
      <c r="J150" s="56" t="e">
        <f>IF(C150&lt;5,"",IF(C150&gt;=6,"",IF(Dati!K188="","",(Dati!K188)/C150*100)))</f>
        <v>#REF!</v>
      </c>
      <c r="K150" s="56" t="e">
        <f>IF(C150&lt;5,"",IF(C150&gt;=6,"",IF(Dati!L188="","",(Dati!L188)/C150*100)))</f>
        <v>#REF!</v>
      </c>
      <c r="L150" s="56" t="e">
        <f>IF(C150&lt;5,"",IF(C150&gt;=6,"",IF(Dati!M188="","",(Dati!M188)/C150*100)))</f>
        <v>#REF!</v>
      </c>
      <c r="M150" s="56" t="e">
        <f>IF(C150&lt;5,"",IF(C150&gt;=6,"",IF(Dati!N188="","",(Dati!N188)/C150*100)))</f>
        <v>#REF!</v>
      </c>
    </row>
    <row r="151" spans="1:13" x14ac:dyDescent="0.25">
      <c r="A151" s="48">
        <f>Dati!A189</f>
        <v>16</v>
      </c>
      <c r="B151" s="48" t="e">
        <f>Dati!B189</f>
        <v>#REF!</v>
      </c>
      <c r="C151" s="54" t="e">
        <f>IF(Dati!C189="","",LOG(Dati!C189))</f>
        <v>#REF!</v>
      </c>
      <c r="D151" s="55" t="e">
        <f>IF(Dati!J189&lt;5,"",IF(Dati!J189&gt;=6,"",Dati!J189))</f>
        <v>#REF!</v>
      </c>
      <c r="E151" s="55" t="e">
        <f>IF(Dati!K189&lt;5,"",IF(Dati!K189&gt;=6,"",Dati!K189))</f>
        <v>#REF!</v>
      </c>
      <c r="F151" s="55" t="e">
        <f>IF(Dati!L189&lt;5,"",IF(Dati!L189&gt;=6,"",Dati!L189))</f>
        <v>#REF!</v>
      </c>
      <c r="G151" s="55" t="e">
        <f>IF(Dati!M189&lt;5,"",IF(Dati!M189&gt;=6,"",Dati!M189))</f>
        <v>#REF!</v>
      </c>
      <c r="H151" s="55" t="e">
        <f>IF(Dati!N189&lt;5,"",IF(Dati!N189&gt;=6,"",Dati!N189))</f>
        <v>#REF!</v>
      </c>
      <c r="I151" s="56" t="e">
        <f>IF(C151&lt;5,"",IF(C151&gt;=6,"",IF(Dati!J189="","",(Dati!J189)/C151*100)))</f>
        <v>#REF!</v>
      </c>
      <c r="J151" s="56" t="e">
        <f>IF(C151&lt;5,"",IF(C151&gt;=6,"",IF(Dati!K189="","",(Dati!K189)/C151*100)))</f>
        <v>#REF!</v>
      </c>
      <c r="K151" s="56" t="e">
        <f>IF(C151&lt;5,"",IF(C151&gt;=6,"",IF(Dati!L189="","",(Dati!L189)/C151*100)))</f>
        <v>#REF!</v>
      </c>
      <c r="L151" s="56" t="e">
        <f>IF(C151&lt;5,"",IF(C151&gt;=6,"",IF(Dati!M189="","",(Dati!M189)/C151*100)))</f>
        <v>#REF!</v>
      </c>
      <c r="M151" s="56" t="e">
        <f>IF(C151&lt;5,"",IF(C151&gt;=6,"",IF(Dati!N189="","",(Dati!N189)/C151*100)))</f>
        <v>#REF!</v>
      </c>
    </row>
    <row r="152" spans="1:13" x14ac:dyDescent="0.25">
      <c r="A152" s="48">
        <f>Dati!A190</f>
        <v>17</v>
      </c>
      <c r="B152" s="48" t="e">
        <f>Dati!B190</f>
        <v>#REF!</v>
      </c>
      <c r="C152" s="54" t="e">
        <f>IF(Dati!C190="","",LOG(Dati!C190))</f>
        <v>#REF!</v>
      </c>
      <c r="D152" s="55" t="e">
        <f>IF(Dati!J190&lt;5,"",IF(Dati!J190&gt;=6,"",Dati!J190))</f>
        <v>#REF!</v>
      </c>
      <c r="E152" s="55" t="e">
        <f>IF(Dati!K190&lt;5,"",IF(Dati!K190&gt;=6,"",Dati!K190))</f>
        <v>#REF!</v>
      </c>
      <c r="F152" s="55" t="e">
        <f>IF(Dati!L190&lt;5,"",IF(Dati!L190&gt;=6,"",Dati!L190))</f>
        <v>#REF!</v>
      </c>
      <c r="G152" s="55" t="e">
        <f>IF(Dati!M190&lt;5,"",IF(Dati!M190&gt;=6,"",Dati!M190))</f>
        <v>#REF!</v>
      </c>
      <c r="H152" s="55" t="e">
        <f>IF(Dati!N190&lt;5,"",IF(Dati!N190&gt;=6,"",Dati!N190))</f>
        <v>#REF!</v>
      </c>
      <c r="I152" s="56" t="e">
        <f>IF(C152&lt;5,"",IF(C152&gt;=6,"",IF(Dati!J190="","",(Dati!J190)/C152*100)))</f>
        <v>#REF!</v>
      </c>
      <c r="J152" s="56" t="e">
        <f>IF(C152&lt;5,"",IF(C152&gt;=6,"",IF(Dati!K190="","",(Dati!K190)/C152*100)))</f>
        <v>#REF!</v>
      </c>
      <c r="K152" s="56" t="e">
        <f>IF(C152&lt;5,"",IF(C152&gt;=6,"",IF(Dati!L190="","",(Dati!L190)/C152*100)))</f>
        <v>#REF!</v>
      </c>
      <c r="L152" s="56" t="e">
        <f>IF(C152&lt;5,"",IF(C152&gt;=6,"",IF(Dati!M190="","",(Dati!M190)/C152*100)))</f>
        <v>#REF!</v>
      </c>
      <c r="M152" s="56" t="e">
        <f>IF(C152&lt;5,"",IF(C152&gt;=6,"",IF(Dati!N190="","",(Dati!N190)/C152*100)))</f>
        <v>#REF!</v>
      </c>
    </row>
    <row r="153" spans="1:13" ht="13.8" thickBot="1" x14ac:dyDescent="0.3">
      <c r="A153" s="48"/>
      <c r="B153" s="48"/>
      <c r="C153" s="67"/>
      <c r="D153" s="66"/>
      <c r="E153" s="66"/>
      <c r="F153" s="66"/>
      <c r="G153" s="66"/>
      <c r="H153" s="66"/>
      <c r="I153" s="52"/>
      <c r="J153" s="52"/>
      <c r="K153" s="52"/>
      <c r="L153" s="52"/>
      <c r="M153" s="52"/>
    </row>
    <row r="154" spans="1:13" ht="13.8" thickTop="1" x14ac:dyDescent="0.25">
      <c r="A154" s="68"/>
      <c r="B154" s="68"/>
      <c r="C154" s="69" t="s">
        <v>14</v>
      </c>
      <c r="D154" s="69"/>
      <c r="E154" s="70" t="str">
        <f>IF(COUNT(D136:H152)&lt;2,"",AVERAGE(D136:H152))</f>
        <v/>
      </c>
      <c r="F154" s="69"/>
      <c r="G154" s="69"/>
      <c r="H154" s="69"/>
      <c r="I154" s="71"/>
      <c r="J154" s="71" t="s">
        <v>7</v>
      </c>
      <c r="K154" s="71"/>
      <c r="L154" s="71"/>
      <c r="M154" s="71"/>
    </row>
    <row r="155" spans="1:13" x14ac:dyDescent="0.25">
      <c r="C155" s="73" t="s">
        <v>6</v>
      </c>
      <c r="E155" s="55" t="str">
        <f>IF(COUNT(D136:H152)&lt;2,"",STDEV(D136:H152))</f>
        <v/>
      </c>
      <c r="J155" s="73" t="s">
        <v>14</v>
      </c>
      <c r="K155" s="73"/>
      <c r="L155" s="55" t="str">
        <f>IF(COUNT(I136:M152)=0,"",AVERAGE(I136:M152))</f>
        <v/>
      </c>
    </row>
    <row r="156" spans="1:13" x14ac:dyDescent="0.25">
      <c r="C156" s="73" t="s">
        <v>23</v>
      </c>
      <c r="E156" s="55" t="str">
        <f>IF(COUNT(D136:H152)=0,"Immettere dati",IF(COUNT(D136:H152)&lt;2,"Immettere più dati",E155*2^0.5*(TINV(0.05,COUNT(D136:H152)-1))))</f>
        <v>Immettere dati</v>
      </c>
      <c r="F156" s="54" t="str">
        <f>IF(COUNT(D136:H152)=0,"",IF(COUNT(D136:H152)&lt;6,"Attenzione, dati insufficienti!",""))</f>
        <v/>
      </c>
      <c r="J156" s="73" t="s">
        <v>52</v>
      </c>
      <c r="K156" s="73"/>
      <c r="L156" s="55" t="str">
        <f>IF(COUNT(I136:M152)&lt;2,"",STDEV(I136:M152)*2)</f>
        <v/>
      </c>
    </row>
    <row r="157" spans="1:13" x14ac:dyDescent="0.25">
      <c r="C157" s="39" t="s">
        <v>9</v>
      </c>
      <c r="E157" s="55" t="str">
        <f>IF(COUNT(D136:H152)&lt;2,"",E156/(2^0.5))</f>
        <v/>
      </c>
      <c r="F157" s="74" t="str">
        <f>IF(COUNT(D136:H152)=0,"",IF(COUNT(D136:H152)&lt;6,"Attenzione, dati insufficienti!",""))</f>
        <v/>
      </c>
      <c r="L157" s="39" t="str">
        <f>IF(COUNT(I136:M152)&lt;2,"",DEVSQ(I136:M152))</f>
        <v/>
      </c>
    </row>
    <row r="158" spans="1:13" ht="13.8" thickBot="1" x14ac:dyDescent="0.3">
      <c r="C158" s="39" t="s">
        <v>10</v>
      </c>
      <c r="E158" s="55" t="str">
        <f>IF(COUNT(D136:H152)&lt;2,"",E156/2)</f>
        <v/>
      </c>
      <c r="F158" s="74" t="str">
        <f>IF(COUNT(D136:H152)=0,"",IF(COUNT(D136:H152)&lt;6,"Attenzione, dati insufficienti!",""))</f>
        <v/>
      </c>
      <c r="L158" s="39" t="str">
        <f>IF(COUNT(I136:M152)&lt;2,"",VAR(I136:M152))</f>
        <v/>
      </c>
    </row>
    <row r="159" spans="1:13" ht="13.8" thickTop="1" x14ac:dyDescent="0.25">
      <c r="A159" s="71"/>
      <c r="B159" s="71"/>
      <c r="C159" s="71"/>
      <c r="D159" s="71"/>
      <c r="E159" s="70"/>
      <c r="F159" s="71"/>
      <c r="G159" s="71"/>
      <c r="H159" s="71"/>
      <c r="I159" s="71"/>
      <c r="J159" s="71"/>
      <c r="K159" s="71"/>
      <c r="L159" s="71"/>
      <c r="M159" s="71"/>
    </row>
    <row r="160" spans="1:13" x14ac:dyDescent="0.25">
      <c r="A160" s="39" t="s">
        <v>20</v>
      </c>
      <c r="D160" s="45"/>
      <c r="E160" s="44"/>
      <c r="F160" s="44"/>
      <c r="G160" s="52"/>
      <c r="H160" s="52"/>
    </row>
    <row r="161" spans="1:13" ht="36" x14ac:dyDescent="0.25">
      <c r="A161" s="48" t="str">
        <f>Dati!A205</f>
        <v>N.</v>
      </c>
      <c r="B161" s="48" t="str">
        <f>Dati!B205</f>
        <v>Anno</v>
      </c>
      <c r="C161" s="48" t="str">
        <f>Dati!C205</f>
        <v>Valore assegnato</v>
      </c>
      <c r="D161" s="48">
        <f>Dati!J205</f>
        <v>1</v>
      </c>
      <c r="E161" s="48">
        <f>Dati!K205</f>
        <v>2</v>
      </c>
      <c r="F161" s="48">
        <f>Dati!L205</f>
        <v>3</v>
      </c>
      <c r="G161" s="48">
        <f>Dati!M205</f>
        <v>4</v>
      </c>
      <c r="H161" s="48">
        <f>Dati!N205</f>
        <v>5</v>
      </c>
      <c r="I161" s="1016" t="s">
        <v>13</v>
      </c>
      <c r="J161" s="1016"/>
      <c r="K161" s="1016"/>
      <c r="L161" s="1016"/>
      <c r="M161" s="1016"/>
    </row>
    <row r="162" spans="1:13" x14ac:dyDescent="0.25">
      <c r="A162" s="48">
        <f>Dati!A206</f>
        <v>1</v>
      </c>
      <c r="B162" s="48" t="e">
        <f>Dati!B206</f>
        <v>#REF!</v>
      </c>
      <c r="C162" s="54" t="e">
        <f>IF(Dati!C206="","",LOG(Dati!C206))</f>
        <v>#REF!</v>
      </c>
      <c r="D162" s="55" t="e">
        <f>IF(Dati!J206&lt;5,"",IF(Dati!J206&gt;=6,"",Dati!J206))</f>
        <v>#REF!</v>
      </c>
      <c r="E162" s="55" t="e">
        <f>IF(Dati!K206&lt;5,"",IF(Dati!K206&gt;=6,"",Dati!K206))</f>
        <v>#REF!</v>
      </c>
      <c r="F162" s="55" t="e">
        <f>IF(Dati!L206&lt;5,"",IF(Dati!L206&gt;=6,"",Dati!L206))</f>
        <v>#REF!</v>
      </c>
      <c r="G162" s="55" t="e">
        <f>IF(Dati!M206&lt;5,"",IF(Dati!M206&gt;=6,"",Dati!M206))</f>
        <v>#REF!</v>
      </c>
      <c r="H162" s="55" t="e">
        <f>IF(Dati!N206&lt;5,"",IF(Dati!N206&gt;=6,"",Dati!N206))</f>
        <v>#REF!</v>
      </c>
      <c r="I162" s="56" t="e">
        <f>IF(C162&lt;5,"",IF(C162&gt;=6,"",IF(Dati!J206="","",(Dati!J206)/C162*100)))</f>
        <v>#REF!</v>
      </c>
      <c r="J162" s="56" t="e">
        <f>IF(C162&lt;5,"",IF(C162&gt;=6,"",IF(Dati!K206="","",(Dati!K206)/C162*100)))</f>
        <v>#REF!</v>
      </c>
      <c r="K162" s="56" t="e">
        <f>IF(C162&lt;5,"",IF(C162&gt;=6,"",IF(Dati!L206="","",(Dati!L206)/C162*100)))</f>
        <v>#REF!</v>
      </c>
      <c r="L162" s="56" t="e">
        <f>IF(C162&lt;5,"",IF(C162&gt;=6,"",IF(Dati!M206="","",(Dati!M206)/C162*100)))</f>
        <v>#REF!</v>
      </c>
      <c r="M162" s="56" t="e">
        <f>IF(C162&lt;5,"",IF(C162&gt;=6,"",IF(Dati!N206="","",(Dati!N206)/C162*100)))</f>
        <v>#REF!</v>
      </c>
    </row>
    <row r="163" spans="1:13" x14ac:dyDescent="0.25">
      <c r="A163" s="48">
        <f>Dati!A207</f>
        <v>2</v>
      </c>
      <c r="B163" s="48" t="e">
        <f>Dati!B207</f>
        <v>#REF!</v>
      </c>
      <c r="C163" s="54" t="e">
        <f>IF(Dati!C207="","",LOG(Dati!C207))</f>
        <v>#REF!</v>
      </c>
      <c r="D163" s="55" t="e">
        <f>IF(Dati!J207&lt;5,"",IF(Dati!J207&gt;=6,"",Dati!J207))</f>
        <v>#REF!</v>
      </c>
      <c r="E163" s="55" t="e">
        <f>IF(Dati!K207&lt;5,"",IF(Dati!K207&gt;=6,"",Dati!K207))</f>
        <v>#REF!</v>
      </c>
      <c r="F163" s="55" t="e">
        <f>IF(Dati!L207&lt;5,"",IF(Dati!L207&gt;=6,"",Dati!L207))</f>
        <v>#REF!</v>
      </c>
      <c r="G163" s="55" t="e">
        <f>IF(Dati!M207&lt;5,"",IF(Dati!M207&gt;=6,"",Dati!M207))</f>
        <v>#REF!</v>
      </c>
      <c r="H163" s="55" t="e">
        <f>IF(Dati!N207&lt;5,"",IF(Dati!N207&gt;=6,"",Dati!N207))</f>
        <v>#REF!</v>
      </c>
      <c r="I163" s="56" t="e">
        <f>IF(C163&lt;5,"",IF(C163&gt;=6,"",IF(Dati!J207="","",(Dati!J207)/C163*100)))</f>
        <v>#REF!</v>
      </c>
      <c r="J163" s="56" t="e">
        <f>IF(C163&lt;5,"",IF(C163&gt;=6,"",IF(Dati!K207="","",(Dati!K207)/C163*100)))</f>
        <v>#REF!</v>
      </c>
      <c r="K163" s="56" t="e">
        <f>IF(C163&lt;5,"",IF(C163&gt;=6,"",IF(Dati!L207="","",(Dati!L207)/C163*100)))</f>
        <v>#REF!</v>
      </c>
      <c r="L163" s="56" t="e">
        <f>IF(C163&lt;5,"",IF(C163&gt;=6,"",IF(Dati!M207="","",(Dati!M207)/C163*100)))</f>
        <v>#REF!</v>
      </c>
      <c r="M163" s="56" t="e">
        <f>IF(C163&lt;5,"",IF(C163&gt;=6,"",IF(Dati!N207="","",(Dati!N207)/C163*100)))</f>
        <v>#REF!</v>
      </c>
    </row>
    <row r="164" spans="1:13" x14ac:dyDescent="0.25">
      <c r="A164" s="48">
        <f>Dati!A208</f>
        <v>3</v>
      </c>
      <c r="B164" s="48" t="e">
        <f>Dati!B208</f>
        <v>#REF!</v>
      </c>
      <c r="C164" s="54" t="e">
        <f>IF(Dati!C208="","",LOG(Dati!C208))</f>
        <v>#REF!</v>
      </c>
      <c r="D164" s="55" t="e">
        <f>IF(Dati!J208&lt;5,"",IF(Dati!J208&gt;=6,"",Dati!J208))</f>
        <v>#REF!</v>
      </c>
      <c r="E164" s="55" t="e">
        <f>IF(Dati!K208&lt;5,"",IF(Dati!K208&gt;=6,"",Dati!K208))</f>
        <v>#REF!</v>
      </c>
      <c r="F164" s="55" t="e">
        <f>IF(Dati!L208&lt;5,"",IF(Dati!L208&gt;=6,"",Dati!L208))</f>
        <v>#REF!</v>
      </c>
      <c r="G164" s="55" t="e">
        <f>IF(Dati!M208&lt;5,"",IF(Dati!M208&gt;=6,"",Dati!M208))</f>
        <v>#REF!</v>
      </c>
      <c r="H164" s="55" t="e">
        <f>IF(Dati!N208&lt;5,"",IF(Dati!N208&gt;=6,"",Dati!N208))</f>
        <v>#REF!</v>
      </c>
      <c r="I164" s="56" t="e">
        <f>IF(C164&lt;5,"",IF(C164&gt;=6,"",IF(Dati!J208="","",(Dati!J208)/C164*100)))</f>
        <v>#REF!</v>
      </c>
      <c r="J164" s="56" t="e">
        <f>IF(C164&lt;5,"",IF(C164&gt;=6,"",IF(Dati!K208="","",(Dati!K208)/C164*100)))</f>
        <v>#REF!</v>
      </c>
      <c r="K164" s="56" t="e">
        <f>IF(C164&lt;5,"",IF(C164&gt;=6,"",IF(Dati!L208="","",(Dati!L208)/C164*100)))</f>
        <v>#REF!</v>
      </c>
      <c r="L164" s="56" t="e">
        <f>IF(C164&lt;5,"",IF(C164&gt;=6,"",IF(Dati!M208="","",(Dati!M208)/C164*100)))</f>
        <v>#REF!</v>
      </c>
      <c r="M164" s="56" t="e">
        <f>IF(C164&lt;5,"",IF(C164&gt;=6,"",IF(Dati!N208="","",(Dati!N208)/C164*100)))</f>
        <v>#REF!</v>
      </c>
    </row>
    <row r="165" spans="1:13" x14ac:dyDescent="0.25">
      <c r="A165" s="48">
        <f>Dati!A209</f>
        <v>4</v>
      </c>
      <c r="B165" s="48" t="e">
        <f>Dati!B209</f>
        <v>#REF!</v>
      </c>
      <c r="C165" s="54" t="e">
        <f>IF(Dati!C209="","",LOG(Dati!C209))</f>
        <v>#REF!</v>
      </c>
      <c r="D165" s="55" t="e">
        <f>IF(Dati!J209&lt;5,"",IF(Dati!J209&gt;=6,"",Dati!J209))</f>
        <v>#REF!</v>
      </c>
      <c r="E165" s="55" t="e">
        <f>IF(Dati!K209&lt;5,"",IF(Dati!K209&gt;=6,"",Dati!K209))</f>
        <v>#REF!</v>
      </c>
      <c r="F165" s="55" t="e">
        <f>IF(Dati!L209&lt;5,"",IF(Dati!L209&gt;=6,"",Dati!L209))</f>
        <v>#REF!</v>
      </c>
      <c r="G165" s="55" t="e">
        <f>IF(Dati!M209&lt;5,"",IF(Dati!M209&gt;=6,"",Dati!M209))</f>
        <v>#REF!</v>
      </c>
      <c r="H165" s="55" t="e">
        <f>IF(Dati!N209&lt;5,"",IF(Dati!N209&gt;=6,"",Dati!N209))</f>
        <v>#REF!</v>
      </c>
      <c r="I165" s="56" t="e">
        <f>IF(C165&lt;5,"",IF(C165&gt;=6,"",IF(Dati!J209="","",(Dati!J209)/C165*100)))</f>
        <v>#REF!</v>
      </c>
      <c r="J165" s="56" t="e">
        <f>IF(C165&lt;5,"",IF(C165&gt;=6,"",IF(Dati!K209="","",(Dati!K209)/C165*100)))</f>
        <v>#REF!</v>
      </c>
      <c r="K165" s="56" t="e">
        <f>IF(C165&lt;5,"",IF(C165&gt;=6,"",IF(Dati!L209="","",(Dati!L209)/C165*100)))</f>
        <v>#REF!</v>
      </c>
      <c r="L165" s="56" t="e">
        <f>IF(C165&lt;5,"",IF(C165&gt;=6,"",IF(Dati!M209="","",(Dati!M209)/C165*100)))</f>
        <v>#REF!</v>
      </c>
      <c r="M165" s="56" t="e">
        <f>IF(C165&lt;5,"",IF(C165&gt;=6,"",IF(Dati!N209="","",(Dati!N209)/C165*100)))</f>
        <v>#REF!</v>
      </c>
    </row>
    <row r="166" spans="1:13" x14ac:dyDescent="0.25">
      <c r="A166" s="48">
        <f>Dati!A210</f>
        <v>5</v>
      </c>
      <c r="B166" s="48" t="e">
        <f>Dati!B210</f>
        <v>#REF!</v>
      </c>
      <c r="C166" s="54" t="e">
        <f>IF(Dati!C210="","",LOG(Dati!C210))</f>
        <v>#REF!</v>
      </c>
      <c r="D166" s="55" t="e">
        <f>IF(Dati!J210&lt;5,"",IF(Dati!J210&gt;=6,"",Dati!J210))</f>
        <v>#REF!</v>
      </c>
      <c r="E166" s="55" t="e">
        <f>IF(Dati!K210&lt;5,"",IF(Dati!K210&gt;=6,"",Dati!K210))</f>
        <v>#REF!</v>
      </c>
      <c r="F166" s="55" t="e">
        <f>IF(Dati!L210&lt;5,"",IF(Dati!L210&gt;=6,"",Dati!L210))</f>
        <v>#REF!</v>
      </c>
      <c r="G166" s="55" t="e">
        <f>IF(Dati!M210&lt;5,"",IF(Dati!M210&gt;=6,"",Dati!M210))</f>
        <v>#REF!</v>
      </c>
      <c r="H166" s="55" t="e">
        <f>IF(Dati!N210&lt;5,"",IF(Dati!N210&gt;=6,"",Dati!N210))</f>
        <v>#REF!</v>
      </c>
      <c r="I166" s="56" t="e">
        <f>IF(C166&lt;5,"",IF(C166&gt;=6,"",IF(Dati!J210="","",(Dati!J210)/C166*100)))</f>
        <v>#REF!</v>
      </c>
      <c r="J166" s="56" t="e">
        <f>IF(C166&lt;5,"",IF(C166&gt;=6,"",IF(Dati!K210="","",(Dati!K210)/C166*100)))</f>
        <v>#REF!</v>
      </c>
      <c r="K166" s="56" t="e">
        <f>IF(C166&lt;5,"",IF(C166&gt;=6,"",IF(Dati!L210="","",(Dati!L210)/C166*100)))</f>
        <v>#REF!</v>
      </c>
      <c r="L166" s="56" t="e">
        <f>IF(C166&lt;5,"",IF(C166&gt;=6,"",IF(Dati!M210="","",(Dati!M210)/C166*100)))</f>
        <v>#REF!</v>
      </c>
      <c r="M166" s="56" t="e">
        <f>IF(C166&lt;5,"",IF(C166&gt;=6,"",IF(Dati!N210="","",(Dati!N210)/C166*100)))</f>
        <v>#REF!</v>
      </c>
    </row>
    <row r="167" spans="1:13" x14ac:dyDescent="0.25">
      <c r="A167" s="48">
        <f>Dati!A211</f>
        <v>6</v>
      </c>
      <c r="B167" s="48" t="e">
        <f>Dati!B211</f>
        <v>#REF!</v>
      </c>
      <c r="C167" s="54" t="e">
        <f>IF(Dati!C211="","",LOG(Dati!C211))</f>
        <v>#REF!</v>
      </c>
      <c r="D167" s="55" t="e">
        <f>IF(Dati!J211&lt;5,"",IF(Dati!J211&gt;=6,"",Dati!J211))</f>
        <v>#REF!</v>
      </c>
      <c r="E167" s="55" t="e">
        <f>IF(Dati!K211&lt;5,"",IF(Dati!K211&gt;=6,"",Dati!K211))</f>
        <v>#REF!</v>
      </c>
      <c r="F167" s="55" t="e">
        <f>IF(Dati!L211&lt;5,"",IF(Dati!L211&gt;=6,"",Dati!L211))</f>
        <v>#REF!</v>
      </c>
      <c r="G167" s="55" t="e">
        <f>IF(Dati!M211&lt;5,"",IF(Dati!M211&gt;=6,"",Dati!M211))</f>
        <v>#REF!</v>
      </c>
      <c r="H167" s="55" t="e">
        <f>IF(Dati!N211&lt;5,"",IF(Dati!N211&gt;=6,"",Dati!N211))</f>
        <v>#REF!</v>
      </c>
      <c r="I167" s="56" t="e">
        <f>IF(C167&lt;5,"",IF(C167&gt;=6,"",IF(Dati!J211="","",(Dati!J211)/C167*100)))</f>
        <v>#REF!</v>
      </c>
      <c r="J167" s="56" t="e">
        <f>IF(C167&lt;5,"",IF(C167&gt;=6,"",IF(Dati!K211="","",(Dati!K211)/C167*100)))</f>
        <v>#REF!</v>
      </c>
      <c r="K167" s="56" t="e">
        <f>IF(C167&lt;5,"",IF(C167&gt;=6,"",IF(Dati!L211="","",(Dati!L211)/C167*100)))</f>
        <v>#REF!</v>
      </c>
      <c r="L167" s="56" t="e">
        <f>IF(C167&lt;5,"",IF(C167&gt;=6,"",IF(Dati!M211="","",(Dati!M211)/C167*100)))</f>
        <v>#REF!</v>
      </c>
      <c r="M167" s="56" t="e">
        <f>IF(C167&lt;5,"",IF(C167&gt;=6,"",IF(Dati!N211="","",(Dati!N211)/C167*100)))</f>
        <v>#REF!</v>
      </c>
    </row>
    <row r="168" spans="1:13" x14ac:dyDescent="0.25">
      <c r="A168" s="48">
        <f>Dati!A212</f>
        <v>7</v>
      </c>
      <c r="B168" s="48" t="e">
        <f>Dati!B212</f>
        <v>#REF!</v>
      </c>
      <c r="C168" s="54" t="e">
        <f>IF(Dati!C212="","",LOG(Dati!C212))</f>
        <v>#REF!</v>
      </c>
      <c r="D168" s="55" t="e">
        <f>IF(Dati!J212&lt;5,"",IF(Dati!J212&gt;=6,"",Dati!J212))</f>
        <v>#REF!</v>
      </c>
      <c r="E168" s="55" t="e">
        <f>IF(Dati!K212&lt;5,"",IF(Dati!K212&gt;=6,"",Dati!K212))</f>
        <v>#REF!</v>
      </c>
      <c r="F168" s="55" t="e">
        <f>IF(Dati!L212&lt;5,"",IF(Dati!L212&gt;=6,"",Dati!L212))</f>
        <v>#REF!</v>
      </c>
      <c r="G168" s="55" t="e">
        <f>IF(Dati!M212&lt;5,"",IF(Dati!M212&gt;=6,"",Dati!M212))</f>
        <v>#REF!</v>
      </c>
      <c r="H168" s="55" t="e">
        <f>IF(Dati!N212&lt;5,"",IF(Dati!N212&gt;=6,"",Dati!N212))</f>
        <v>#REF!</v>
      </c>
      <c r="I168" s="56" t="e">
        <f>IF(C168&lt;5,"",IF(C168&gt;=6,"",IF(Dati!J212="","",(Dati!J212)/C168*100)))</f>
        <v>#REF!</v>
      </c>
      <c r="J168" s="56" t="e">
        <f>IF(C168&lt;5,"",IF(C168&gt;=6,"",IF(Dati!K212="","",(Dati!K212)/C168*100)))</f>
        <v>#REF!</v>
      </c>
      <c r="K168" s="56" t="e">
        <f>IF(C168&lt;5,"",IF(C168&gt;=6,"",IF(Dati!L212="","",(Dati!L212)/C168*100)))</f>
        <v>#REF!</v>
      </c>
      <c r="L168" s="56" t="e">
        <f>IF(C168&lt;5,"",IF(C168&gt;=6,"",IF(Dati!M212="","",(Dati!M212)/C168*100)))</f>
        <v>#REF!</v>
      </c>
      <c r="M168" s="56" t="e">
        <f>IF(C168&lt;5,"",IF(C168&gt;=6,"",IF(Dati!N212="","",(Dati!N212)/C168*100)))</f>
        <v>#REF!</v>
      </c>
    </row>
    <row r="169" spans="1:13" x14ac:dyDescent="0.25">
      <c r="A169" s="48">
        <f>Dati!A213</f>
        <v>8</v>
      </c>
      <c r="B169" s="48" t="e">
        <f>Dati!B213</f>
        <v>#REF!</v>
      </c>
      <c r="C169" s="54" t="e">
        <f>IF(Dati!C213="","",LOG(Dati!C213))</f>
        <v>#REF!</v>
      </c>
      <c r="D169" s="55" t="e">
        <f>IF(Dati!J213&lt;5,"",IF(Dati!J213&gt;=6,"",Dati!J213))</f>
        <v>#REF!</v>
      </c>
      <c r="E169" s="55" t="e">
        <f>IF(Dati!K213&lt;5,"",IF(Dati!K213&gt;=6,"",Dati!K213))</f>
        <v>#REF!</v>
      </c>
      <c r="F169" s="55" t="e">
        <f>IF(Dati!L213&lt;5,"",IF(Dati!L213&gt;=6,"",Dati!L213))</f>
        <v>#REF!</v>
      </c>
      <c r="G169" s="55" t="e">
        <f>IF(Dati!M213&lt;5,"",IF(Dati!M213&gt;=6,"",Dati!M213))</f>
        <v>#REF!</v>
      </c>
      <c r="H169" s="55" t="e">
        <f>IF(Dati!N213&lt;5,"",IF(Dati!N213&gt;=6,"",Dati!N213))</f>
        <v>#REF!</v>
      </c>
      <c r="I169" s="56" t="e">
        <f>IF(C169&lt;5,"",IF(C169&gt;=6,"",IF(Dati!J213="","",(Dati!J213)/C169*100)))</f>
        <v>#REF!</v>
      </c>
      <c r="J169" s="56" t="e">
        <f>IF(C169&lt;5,"",IF(C169&gt;=6,"",IF(Dati!K213="","",(Dati!K213)/C169*100)))</f>
        <v>#REF!</v>
      </c>
      <c r="K169" s="56" t="e">
        <f>IF(C169&lt;5,"",IF(C169&gt;=6,"",IF(Dati!L213="","",(Dati!L213)/C169*100)))</f>
        <v>#REF!</v>
      </c>
      <c r="L169" s="56" t="e">
        <f>IF(C169&lt;5,"",IF(C169&gt;=6,"",IF(Dati!M213="","",(Dati!M213)/C169*100)))</f>
        <v>#REF!</v>
      </c>
      <c r="M169" s="56" t="e">
        <f>IF(C169&lt;5,"",IF(C169&gt;=6,"",IF(Dati!N213="","",(Dati!N213)/C169*100)))</f>
        <v>#REF!</v>
      </c>
    </row>
    <row r="170" spans="1:13" x14ac:dyDescent="0.25">
      <c r="A170" s="48">
        <f>Dati!A214</f>
        <v>9</v>
      </c>
      <c r="B170" s="48" t="e">
        <f>Dati!B214</f>
        <v>#REF!</v>
      </c>
      <c r="C170" s="54" t="e">
        <f>IF(Dati!C214="","",LOG(Dati!C214))</f>
        <v>#REF!</v>
      </c>
      <c r="D170" s="55" t="e">
        <f>IF(Dati!J214&lt;5,"",IF(Dati!J214&gt;=6,"",Dati!J214))</f>
        <v>#REF!</v>
      </c>
      <c r="E170" s="55" t="e">
        <f>IF(Dati!K214&lt;5,"",IF(Dati!K214&gt;=6,"",Dati!K214))</f>
        <v>#REF!</v>
      </c>
      <c r="F170" s="55" t="e">
        <f>IF(Dati!L214&lt;5,"",IF(Dati!L214&gt;=6,"",Dati!L214))</f>
        <v>#REF!</v>
      </c>
      <c r="G170" s="55" t="e">
        <f>IF(Dati!M214&lt;5,"",IF(Dati!M214&gt;=6,"",Dati!M214))</f>
        <v>#REF!</v>
      </c>
      <c r="H170" s="55" t="e">
        <f>IF(Dati!N214&lt;5,"",IF(Dati!N214&gt;=6,"",Dati!N214))</f>
        <v>#REF!</v>
      </c>
      <c r="I170" s="56" t="e">
        <f>IF(C170&lt;5,"",IF(C170&gt;=6,"",IF(Dati!J214="","",(Dati!J214)/C170*100)))</f>
        <v>#REF!</v>
      </c>
      <c r="J170" s="56" t="e">
        <f>IF(C170&lt;5,"",IF(C170&gt;=6,"",IF(Dati!K214="","",(Dati!K214)/C170*100)))</f>
        <v>#REF!</v>
      </c>
      <c r="K170" s="56" t="e">
        <f>IF(C170&lt;5,"",IF(C170&gt;=6,"",IF(Dati!L214="","",(Dati!L214)/C170*100)))</f>
        <v>#REF!</v>
      </c>
      <c r="L170" s="56" t="e">
        <f>IF(C170&lt;5,"",IF(C170&gt;=6,"",IF(Dati!M214="","",(Dati!M214)/C170*100)))</f>
        <v>#REF!</v>
      </c>
      <c r="M170" s="56" t="e">
        <f>IF(C170&lt;5,"",IF(C170&gt;=6,"",IF(Dati!N214="","",(Dati!N214)/C170*100)))</f>
        <v>#REF!</v>
      </c>
    </row>
    <row r="171" spans="1:13" x14ac:dyDescent="0.25">
      <c r="A171" s="48">
        <f>Dati!A215</f>
        <v>10</v>
      </c>
      <c r="B171" s="48" t="e">
        <f>Dati!B215</f>
        <v>#REF!</v>
      </c>
      <c r="C171" s="54" t="e">
        <f>IF(Dati!C215="","",LOG(Dati!C215))</f>
        <v>#REF!</v>
      </c>
      <c r="D171" s="55" t="e">
        <f>IF(Dati!J215&lt;5,"",IF(Dati!J215&gt;=6,"",Dati!J215))</f>
        <v>#REF!</v>
      </c>
      <c r="E171" s="55" t="e">
        <f>IF(Dati!K215&lt;5,"",IF(Dati!K215&gt;=6,"",Dati!K215))</f>
        <v>#REF!</v>
      </c>
      <c r="F171" s="55" t="e">
        <f>IF(Dati!L215&lt;5,"",IF(Dati!L215&gt;=6,"",Dati!L215))</f>
        <v>#REF!</v>
      </c>
      <c r="G171" s="55" t="e">
        <f>IF(Dati!M215&lt;5,"",IF(Dati!M215&gt;=6,"",Dati!M215))</f>
        <v>#REF!</v>
      </c>
      <c r="H171" s="55" t="e">
        <f>IF(Dati!N215&lt;5,"",IF(Dati!N215&gt;=6,"",Dati!N215))</f>
        <v>#REF!</v>
      </c>
      <c r="I171" s="56" t="e">
        <f>IF(C171&lt;5,"",IF(C171&gt;=6,"",IF(Dati!J215="","",(Dati!J215)/C171*100)))</f>
        <v>#REF!</v>
      </c>
      <c r="J171" s="56" t="e">
        <f>IF(C171&lt;5,"",IF(C171&gt;=6,"",IF(Dati!K215="","",(Dati!K215)/C171*100)))</f>
        <v>#REF!</v>
      </c>
      <c r="K171" s="56" t="e">
        <f>IF(C171&lt;5,"",IF(C171&gt;=6,"",IF(Dati!L215="","",(Dati!L215)/C171*100)))</f>
        <v>#REF!</v>
      </c>
      <c r="L171" s="56" t="e">
        <f>IF(C171&lt;5,"",IF(C171&gt;=6,"",IF(Dati!M215="","",(Dati!M215)/C171*100)))</f>
        <v>#REF!</v>
      </c>
      <c r="M171" s="56" t="e">
        <f>IF(C171&lt;5,"",IF(C171&gt;=6,"",IF(Dati!N215="","",(Dati!N215)/C171*100)))</f>
        <v>#REF!</v>
      </c>
    </row>
    <row r="172" spans="1:13" x14ac:dyDescent="0.25">
      <c r="A172" s="48">
        <f>Dati!A216</f>
        <v>11</v>
      </c>
      <c r="B172" s="48" t="e">
        <f>Dati!B216</f>
        <v>#REF!</v>
      </c>
      <c r="C172" s="54" t="e">
        <f>IF(Dati!C216="","",LOG(Dati!C216))</f>
        <v>#REF!</v>
      </c>
      <c r="D172" s="55" t="e">
        <f>IF(Dati!J216&lt;5,"",IF(Dati!J216&gt;=6,"",Dati!J216))</f>
        <v>#REF!</v>
      </c>
      <c r="E172" s="55" t="e">
        <f>IF(Dati!K216&lt;5,"",IF(Dati!K216&gt;=6,"",Dati!K216))</f>
        <v>#REF!</v>
      </c>
      <c r="F172" s="55" t="e">
        <f>IF(Dati!L216&lt;5,"",IF(Dati!L216&gt;=6,"",Dati!L216))</f>
        <v>#REF!</v>
      </c>
      <c r="G172" s="55" t="e">
        <f>IF(Dati!M216&lt;5,"",IF(Dati!M216&gt;=6,"",Dati!M216))</f>
        <v>#REF!</v>
      </c>
      <c r="H172" s="55" t="e">
        <f>IF(Dati!N216&lt;5,"",IF(Dati!N216&gt;=6,"",Dati!N216))</f>
        <v>#REF!</v>
      </c>
      <c r="I172" s="56" t="e">
        <f>IF(C172&lt;5,"",IF(C172&gt;=6,"",IF(Dati!J216="","",(Dati!J216)/C172*100)))</f>
        <v>#REF!</v>
      </c>
      <c r="J172" s="56" t="e">
        <f>IF(C172&lt;5,"",IF(C172&gt;=6,"",IF(Dati!K216="","",(Dati!K216)/C172*100)))</f>
        <v>#REF!</v>
      </c>
      <c r="K172" s="56" t="e">
        <f>IF(C172&lt;5,"",IF(C172&gt;=6,"",IF(Dati!L216="","",(Dati!L216)/C172*100)))</f>
        <v>#REF!</v>
      </c>
      <c r="L172" s="56" t="e">
        <f>IF(C172&lt;5,"",IF(C172&gt;=6,"",IF(Dati!M216="","",(Dati!M216)/C172*100)))</f>
        <v>#REF!</v>
      </c>
      <c r="M172" s="56" t="e">
        <f>IF(C172&lt;5,"",IF(C172&gt;=6,"",IF(Dati!N216="","",(Dati!N216)/C172*100)))</f>
        <v>#REF!</v>
      </c>
    </row>
    <row r="173" spans="1:13" x14ac:dyDescent="0.25">
      <c r="A173" s="48">
        <f>Dati!A217</f>
        <v>12</v>
      </c>
      <c r="B173" s="48" t="e">
        <f>Dati!B217</f>
        <v>#REF!</v>
      </c>
      <c r="C173" s="54" t="e">
        <f>IF(Dati!C217="","",LOG(Dati!C217))</f>
        <v>#REF!</v>
      </c>
      <c r="D173" s="55" t="e">
        <f>IF(Dati!J217&lt;5,"",IF(Dati!J217&gt;=6,"",Dati!J217))</f>
        <v>#REF!</v>
      </c>
      <c r="E173" s="55" t="e">
        <f>IF(Dati!K217&lt;5,"",IF(Dati!K217&gt;=6,"",Dati!K217))</f>
        <v>#REF!</v>
      </c>
      <c r="F173" s="55" t="e">
        <f>IF(Dati!L217&lt;5,"",IF(Dati!L217&gt;=6,"",Dati!L217))</f>
        <v>#REF!</v>
      </c>
      <c r="G173" s="55" t="e">
        <f>IF(Dati!M217&lt;5,"",IF(Dati!M217&gt;=6,"",Dati!M217))</f>
        <v>#REF!</v>
      </c>
      <c r="H173" s="55" t="e">
        <f>IF(Dati!N217&lt;5,"",IF(Dati!N217&gt;=6,"",Dati!N217))</f>
        <v>#REF!</v>
      </c>
      <c r="I173" s="56" t="e">
        <f>IF(C173&lt;5,"",IF(C173&gt;=6,"",IF(Dati!J217="","",(Dati!J217)/C173*100)))</f>
        <v>#REF!</v>
      </c>
      <c r="J173" s="56" t="e">
        <f>IF(C173&lt;5,"",IF(C173&gt;=6,"",IF(Dati!K217="","",(Dati!K217)/C173*100)))</f>
        <v>#REF!</v>
      </c>
      <c r="K173" s="56" t="e">
        <f>IF(C173&lt;5,"",IF(C173&gt;=6,"",IF(Dati!L217="","",(Dati!L217)/C173*100)))</f>
        <v>#REF!</v>
      </c>
      <c r="L173" s="56" t="e">
        <f>IF(C173&lt;5,"",IF(C173&gt;=6,"",IF(Dati!M217="","",(Dati!M217)/C173*100)))</f>
        <v>#REF!</v>
      </c>
      <c r="M173" s="56" t="e">
        <f>IF(C173&lt;5,"",IF(C173&gt;=6,"",IF(Dati!N217="","",(Dati!N217)/C173*100)))</f>
        <v>#REF!</v>
      </c>
    </row>
    <row r="174" spans="1:13" x14ac:dyDescent="0.25">
      <c r="A174" s="48">
        <f>Dati!A218</f>
        <v>13</v>
      </c>
      <c r="B174" s="48" t="e">
        <f>Dati!B218</f>
        <v>#REF!</v>
      </c>
      <c r="C174" s="54" t="e">
        <f>IF(Dati!C218="","",LOG(Dati!C218))</f>
        <v>#REF!</v>
      </c>
      <c r="D174" s="55" t="e">
        <f>IF(Dati!J218&lt;5,"",IF(Dati!J218&gt;=6,"",Dati!J218))</f>
        <v>#REF!</v>
      </c>
      <c r="E174" s="55" t="e">
        <f>IF(Dati!K218&lt;5,"",IF(Dati!K218&gt;=6,"",Dati!K218))</f>
        <v>#REF!</v>
      </c>
      <c r="F174" s="55" t="e">
        <f>IF(Dati!L218&lt;5,"",IF(Dati!L218&gt;=6,"",Dati!L218))</f>
        <v>#REF!</v>
      </c>
      <c r="G174" s="55" t="e">
        <f>IF(Dati!M218&lt;5,"",IF(Dati!M218&gt;=6,"",Dati!M218))</f>
        <v>#REF!</v>
      </c>
      <c r="H174" s="55" t="e">
        <f>IF(Dati!N218&lt;5,"",IF(Dati!N218&gt;=6,"",Dati!N218))</f>
        <v>#REF!</v>
      </c>
      <c r="I174" s="56" t="e">
        <f>IF(C174&lt;5,"",IF(C174&gt;=6,"",IF(Dati!J218="","",(Dati!J218)/C174*100)))</f>
        <v>#REF!</v>
      </c>
      <c r="J174" s="56" t="e">
        <f>IF(C174&lt;5,"",IF(C174&gt;=6,"",IF(Dati!K218="","",(Dati!K218)/C174*100)))</f>
        <v>#REF!</v>
      </c>
      <c r="K174" s="56" t="e">
        <f>IF(C174&lt;5,"",IF(C174&gt;=6,"",IF(Dati!L218="","",(Dati!L218)/C174*100)))</f>
        <v>#REF!</v>
      </c>
      <c r="L174" s="56" t="e">
        <f>IF(C174&lt;5,"",IF(C174&gt;=6,"",IF(Dati!M218="","",(Dati!M218)/C174*100)))</f>
        <v>#REF!</v>
      </c>
      <c r="M174" s="56" t="e">
        <f>IF(C174&lt;5,"",IF(C174&gt;=6,"",IF(Dati!N218="","",(Dati!N218)/C174*100)))</f>
        <v>#REF!</v>
      </c>
    </row>
    <row r="175" spans="1:13" x14ac:dyDescent="0.25">
      <c r="A175" s="48">
        <f>Dati!A219</f>
        <v>14</v>
      </c>
      <c r="B175" s="48" t="e">
        <f>Dati!B219</f>
        <v>#REF!</v>
      </c>
      <c r="C175" s="54" t="e">
        <f>IF(Dati!C219="","",LOG(Dati!C219))</f>
        <v>#REF!</v>
      </c>
      <c r="D175" s="55" t="e">
        <f>IF(Dati!J219&lt;5,"",IF(Dati!J219&gt;=6,"",Dati!J219))</f>
        <v>#REF!</v>
      </c>
      <c r="E175" s="55" t="e">
        <f>IF(Dati!K219&lt;5,"",IF(Dati!K219&gt;=6,"",Dati!K219))</f>
        <v>#REF!</v>
      </c>
      <c r="F175" s="55" t="e">
        <f>IF(Dati!L219&lt;5,"",IF(Dati!L219&gt;=6,"",Dati!L219))</f>
        <v>#REF!</v>
      </c>
      <c r="G175" s="55" t="e">
        <f>IF(Dati!M219&lt;5,"",IF(Dati!M219&gt;=6,"",Dati!M219))</f>
        <v>#REF!</v>
      </c>
      <c r="H175" s="55" t="e">
        <f>IF(Dati!N219&lt;5,"",IF(Dati!N219&gt;=6,"",Dati!N219))</f>
        <v>#REF!</v>
      </c>
      <c r="I175" s="56" t="e">
        <f>IF(C175&lt;5,"",IF(C175&gt;=6,"",IF(Dati!J219="","",(Dati!J219)/C175*100)))</f>
        <v>#REF!</v>
      </c>
      <c r="J175" s="56" t="e">
        <f>IF(C175&lt;5,"",IF(C175&gt;=6,"",IF(Dati!K219="","",(Dati!K219)/C175*100)))</f>
        <v>#REF!</v>
      </c>
      <c r="K175" s="56" t="e">
        <f>IF(C175&lt;5,"",IF(C175&gt;=6,"",IF(Dati!L219="","",(Dati!L219)/C175*100)))</f>
        <v>#REF!</v>
      </c>
      <c r="L175" s="56" t="e">
        <f>IF(C175&lt;5,"",IF(C175&gt;=6,"",IF(Dati!M219="","",(Dati!M219)/C175*100)))</f>
        <v>#REF!</v>
      </c>
      <c r="M175" s="56" t="e">
        <f>IF(C175&lt;5,"",IF(C175&gt;=6,"",IF(Dati!N219="","",(Dati!N219)/C175*100)))</f>
        <v>#REF!</v>
      </c>
    </row>
    <row r="176" spans="1:13" x14ac:dyDescent="0.25">
      <c r="A176" s="48">
        <f>Dati!A220</f>
        <v>15</v>
      </c>
      <c r="B176" s="48" t="e">
        <f>Dati!B220</f>
        <v>#REF!</v>
      </c>
      <c r="C176" s="54" t="e">
        <f>IF(Dati!C220="","",LOG(Dati!C220))</f>
        <v>#REF!</v>
      </c>
      <c r="D176" s="55" t="e">
        <f>IF(Dati!J220&lt;5,"",IF(Dati!J220&gt;=6,"",Dati!J220))</f>
        <v>#REF!</v>
      </c>
      <c r="E176" s="55" t="e">
        <f>IF(Dati!K220&lt;5,"",IF(Dati!K220&gt;=6,"",Dati!K220))</f>
        <v>#REF!</v>
      </c>
      <c r="F176" s="55" t="e">
        <f>IF(Dati!L220&lt;5,"",IF(Dati!L220&gt;=6,"",Dati!L220))</f>
        <v>#REF!</v>
      </c>
      <c r="G176" s="55" t="e">
        <f>IF(Dati!M220&lt;5,"",IF(Dati!M220&gt;=6,"",Dati!M220))</f>
        <v>#REF!</v>
      </c>
      <c r="H176" s="55" t="e">
        <f>IF(Dati!N220&lt;5,"",IF(Dati!N220&gt;=6,"",Dati!N220))</f>
        <v>#REF!</v>
      </c>
      <c r="I176" s="56" t="e">
        <f>IF(C176&lt;5,"",IF(C176&gt;=6,"",IF(Dati!J220="","",(Dati!J220)/C176*100)))</f>
        <v>#REF!</v>
      </c>
      <c r="J176" s="56" t="e">
        <f>IF(C176&lt;5,"",IF(C176&gt;=6,"",IF(Dati!K220="","",(Dati!K220)/C176*100)))</f>
        <v>#REF!</v>
      </c>
      <c r="K176" s="56" t="e">
        <f>IF(C176&lt;5,"",IF(C176&gt;=6,"",IF(Dati!L220="","",(Dati!L220)/C176*100)))</f>
        <v>#REF!</v>
      </c>
      <c r="L176" s="56" t="e">
        <f>IF(C176&lt;5,"",IF(C176&gt;=6,"",IF(Dati!M220="","",(Dati!M220)/C176*100)))</f>
        <v>#REF!</v>
      </c>
      <c r="M176" s="56" t="e">
        <f>IF(C176&lt;5,"",IF(C176&gt;=6,"",IF(Dati!N220="","",(Dati!N220)/C176*100)))</f>
        <v>#REF!</v>
      </c>
    </row>
    <row r="177" spans="1:13" x14ac:dyDescent="0.25">
      <c r="A177" s="48">
        <f>Dati!A221</f>
        <v>16</v>
      </c>
      <c r="B177" s="48" t="e">
        <f>Dati!B221</f>
        <v>#REF!</v>
      </c>
      <c r="C177" s="54" t="e">
        <f>IF(Dati!C221="","",LOG(Dati!C221))</f>
        <v>#REF!</v>
      </c>
      <c r="D177" s="55" t="e">
        <f>IF(Dati!J221&lt;5,"",IF(Dati!J221&gt;=6,"",Dati!J221))</f>
        <v>#REF!</v>
      </c>
      <c r="E177" s="55" t="e">
        <f>IF(Dati!K221&lt;5,"",IF(Dati!K221&gt;=6,"",Dati!K221))</f>
        <v>#REF!</v>
      </c>
      <c r="F177" s="55" t="e">
        <f>IF(Dati!L221&lt;5,"",IF(Dati!L221&gt;=6,"",Dati!L221))</f>
        <v>#REF!</v>
      </c>
      <c r="G177" s="55" t="e">
        <f>IF(Dati!M221&lt;5,"",IF(Dati!M221&gt;=6,"",Dati!M221))</f>
        <v>#REF!</v>
      </c>
      <c r="H177" s="55" t="e">
        <f>IF(Dati!N221&lt;5,"",IF(Dati!N221&gt;=6,"",Dati!N221))</f>
        <v>#REF!</v>
      </c>
      <c r="I177" s="56" t="e">
        <f>IF(C177&lt;5,"",IF(C177&gt;=6,"",IF(Dati!J221="","",(Dati!J221)/C177*100)))</f>
        <v>#REF!</v>
      </c>
      <c r="J177" s="56" t="e">
        <f>IF(C177&lt;5,"",IF(C177&gt;=6,"",IF(Dati!K221="","",(Dati!K221)/C177*100)))</f>
        <v>#REF!</v>
      </c>
      <c r="K177" s="56" t="e">
        <f>IF(C177&lt;5,"",IF(C177&gt;=6,"",IF(Dati!L221="","",(Dati!L221)/C177*100)))</f>
        <v>#REF!</v>
      </c>
      <c r="L177" s="56" t="e">
        <f>IF(C177&lt;5,"",IF(C177&gt;=6,"",IF(Dati!M221="","",(Dati!M221)/C177*100)))</f>
        <v>#REF!</v>
      </c>
      <c r="M177" s="56" t="e">
        <f>IF(C177&lt;5,"",IF(C177&gt;=6,"",IF(Dati!N221="","",(Dati!N221)/C177*100)))</f>
        <v>#REF!</v>
      </c>
    </row>
    <row r="178" spans="1:13" x14ac:dyDescent="0.25">
      <c r="A178" s="48">
        <f>Dati!A222</f>
        <v>17</v>
      </c>
      <c r="B178" s="48" t="e">
        <f>Dati!B222</f>
        <v>#REF!</v>
      </c>
      <c r="C178" s="54" t="e">
        <f>IF(Dati!C222="","",LOG(Dati!C222))</f>
        <v>#REF!</v>
      </c>
      <c r="D178" s="55" t="e">
        <f>IF(Dati!J222&lt;5,"",IF(Dati!J222&gt;=6,"",Dati!J222))</f>
        <v>#REF!</v>
      </c>
      <c r="E178" s="55" t="e">
        <f>IF(Dati!K222&lt;5,"",IF(Dati!K222&gt;=6,"",Dati!K222))</f>
        <v>#REF!</v>
      </c>
      <c r="F178" s="55" t="e">
        <f>IF(Dati!L222&lt;5,"",IF(Dati!L222&gt;=6,"",Dati!L222))</f>
        <v>#REF!</v>
      </c>
      <c r="G178" s="55" t="e">
        <f>IF(Dati!M222&lt;5,"",IF(Dati!M222&gt;=6,"",Dati!M222))</f>
        <v>#REF!</v>
      </c>
      <c r="H178" s="55" t="e">
        <f>IF(Dati!N222&lt;5,"",IF(Dati!N222&gt;=6,"",Dati!N222))</f>
        <v>#REF!</v>
      </c>
      <c r="I178" s="56" t="e">
        <f>IF(C178&lt;5,"",IF(C178&gt;=6,"",IF(Dati!J222="","",(Dati!J222)/C178*100)))</f>
        <v>#REF!</v>
      </c>
      <c r="J178" s="56" t="e">
        <f>IF(C178&lt;5,"",IF(C178&gt;=6,"",IF(Dati!K222="","",(Dati!K222)/C178*100)))</f>
        <v>#REF!</v>
      </c>
      <c r="K178" s="56" t="e">
        <f>IF(C178&lt;5,"",IF(C178&gt;=6,"",IF(Dati!L222="","",(Dati!L222)/C178*100)))</f>
        <v>#REF!</v>
      </c>
      <c r="L178" s="56" t="e">
        <f>IF(C178&lt;5,"",IF(C178&gt;=6,"",IF(Dati!M222="","",(Dati!M222)/C178*100)))</f>
        <v>#REF!</v>
      </c>
      <c r="M178" s="56" t="e">
        <f>IF(C178&lt;5,"",IF(C178&gt;=6,"",IF(Dati!N222="","",(Dati!N222)/C178*100)))</f>
        <v>#REF!</v>
      </c>
    </row>
    <row r="179" spans="1:13" ht="13.8" thickBot="1" x14ac:dyDescent="0.3">
      <c r="A179" s="48"/>
      <c r="B179" s="48"/>
      <c r="C179" s="67"/>
      <c r="D179" s="66"/>
      <c r="E179" s="66"/>
      <c r="F179" s="66"/>
      <c r="G179" s="66"/>
      <c r="H179" s="66"/>
      <c r="I179" s="52"/>
      <c r="J179" s="52"/>
      <c r="K179" s="52"/>
      <c r="L179" s="52"/>
      <c r="M179" s="52"/>
    </row>
    <row r="180" spans="1:13" ht="13.8" thickTop="1" x14ac:dyDescent="0.25">
      <c r="A180" s="68"/>
      <c r="B180" s="68"/>
      <c r="C180" s="69" t="s">
        <v>14</v>
      </c>
      <c r="D180" s="69"/>
      <c r="E180" s="70" t="str">
        <f>IF(COUNT(D162:H178)&lt;2,"",AVERAGE(D162:H178))</f>
        <v/>
      </c>
      <c r="F180" s="69"/>
      <c r="G180" s="69"/>
      <c r="H180" s="69"/>
      <c r="I180" s="71"/>
      <c r="J180" s="71" t="s">
        <v>7</v>
      </c>
      <c r="K180" s="71"/>
      <c r="L180" s="71"/>
      <c r="M180" s="71"/>
    </row>
    <row r="181" spans="1:13" x14ac:dyDescent="0.25">
      <c r="C181" s="73" t="s">
        <v>6</v>
      </c>
      <c r="E181" s="55" t="str">
        <f>IF(COUNT(D162:H178)&lt;2,"",STDEV(D162:H178))</f>
        <v/>
      </c>
      <c r="J181" s="73" t="s">
        <v>14</v>
      </c>
      <c r="K181" s="73"/>
      <c r="L181" s="55" t="str">
        <f>IF(COUNT(I162:M178)=0,"",AVERAGE(I162:M178))</f>
        <v/>
      </c>
    </row>
    <row r="182" spans="1:13" x14ac:dyDescent="0.25">
      <c r="C182" s="73" t="s">
        <v>23</v>
      </c>
      <c r="E182" s="55" t="str">
        <f>IF(COUNT(D162:H178)=0,"Immettere dati",IF(COUNT(D162:H178)&lt;2,"Immettere più dati",E181*2^0.5*(TINV(0.05,COUNT(D162:H178)-1))))</f>
        <v>Immettere dati</v>
      </c>
      <c r="F182" s="54" t="str">
        <f>IF(COUNT(D162:H178)=0,"",IF(COUNT(D162:H178)&lt;6,"Attenzione, dati insufficienti!",""))</f>
        <v/>
      </c>
      <c r="J182" s="73" t="s">
        <v>52</v>
      </c>
      <c r="K182" s="73"/>
      <c r="L182" s="55" t="str">
        <f>IF(COUNT(I162:M178)&lt;2,"",STDEV(I162:M178)*2)</f>
        <v/>
      </c>
    </row>
    <row r="183" spans="1:13" x14ac:dyDescent="0.25">
      <c r="C183" s="39" t="s">
        <v>9</v>
      </c>
      <c r="E183" s="55" t="str">
        <f>IF(COUNT(D162:H178)&lt;2,"",E182/(2^0.5))</f>
        <v/>
      </c>
      <c r="F183" s="74" t="str">
        <f>IF(COUNT(D162:H178)=0,"",IF(COUNT(D162:H178)&lt;6,"Attenzione, dati insufficienti!",""))</f>
        <v/>
      </c>
      <c r="L183" s="39" t="str">
        <f>IF(COUNT(I162:M178)&lt;2,"",DEVSQ(I162:M178))</f>
        <v/>
      </c>
    </row>
    <row r="184" spans="1:13" ht="13.8" thickBot="1" x14ac:dyDescent="0.3">
      <c r="C184" s="39" t="s">
        <v>10</v>
      </c>
      <c r="E184" s="55" t="str">
        <f>IF(COUNT(D162:H178)&lt;2,"",E182/2)</f>
        <v/>
      </c>
      <c r="F184" s="74" t="str">
        <f>IF(COUNT(D162:H178)=0,"",IF(COUNT(D162:H178)&lt;6,"Attenzione, dati insufficienti!",""))</f>
        <v/>
      </c>
      <c r="L184" s="39" t="str">
        <f>IF(COUNT(I162:M178)&lt;2,"",VAR(I162:M178))</f>
        <v/>
      </c>
    </row>
    <row r="185" spans="1:13" ht="13.8" thickTop="1" x14ac:dyDescent="0.25">
      <c r="A185" s="71"/>
      <c r="B185" s="71"/>
      <c r="C185" s="71"/>
      <c r="D185" s="71"/>
      <c r="E185" s="70"/>
      <c r="F185" s="71"/>
      <c r="G185" s="71"/>
      <c r="H185" s="71"/>
      <c r="I185" s="71"/>
      <c r="J185" s="71"/>
      <c r="K185" s="71"/>
      <c r="L185" s="71"/>
      <c r="M185" s="71"/>
    </row>
    <row r="186" spans="1:13" x14ac:dyDescent="0.25">
      <c r="A186" s="39" t="s">
        <v>19</v>
      </c>
      <c r="D186" s="45"/>
      <c r="E186" s="44"/>
      <c r="F186" s="44"/>
      <c r="G186" s="52"/>
      <c r="H186" s="52"/>
    </row>
    <row r="187" spans="1:13" ht="36" x14ac:dyDescent="0.25">
      <c r="A187" s="48" t="str">
        <f>Dati!A237</f>
        <v>N.</v>
      </c>
      <c r="B187" s="48" t="str">
        <f>Dati!B237</f>
        <v>Anno</v>
      </c>
      <c r="C187" s="48" t="str">
        <f>Dati!C237</f>
        <v>Valore assegnato</v>
      </c>
      <c r="D187" s="48">
        <f>Dati!J237</f>
        <v>1</v>
      </c>
      <c r="E187" s="48">
        <f>Dati!K237</f>
        <v>2</v>
      </c>
      <c r="F187" s="48">
        <f>Dati!L237</f>
        <v>3</v>
      </c>
      <c r="G187" s="48">
        <f>Dati!M237</f>
        <v>4</v>
      </c>
      <c r="H187" s="48">
        <f>Dati!N237</f>
        <v>5</v>
      </c>
      <c r="I187" s="1016" t="s">
        <v>13</v>
      </c>
      <c r="J187" s="1016"/>
      <c r="K187" s="1016"/>
      <c r="L187" s="1016"/>
      <c r="M187" s="1016"/>
    </row>
    <row r="188" spans="1:13" x14ac:dyDescent="0.25">
      <c r="A188" s="48">
        <f>Dati!A238</f>
        <v>1</v>
      </c>
      <c r="B188" s="48" t="e">
        <f>Dati!B238</f>
        <v>#REF!</v>
      </c>
      <c r="C188" s="54" t="e">
        <f>IF(Dati!C238="","",LOG(Dati!C238))</f>
        <v>#REF!</v>
      </c>
      <c r="D188" s="55" t="e">
        <f>IF(Dati!J238&lt;5,"",IF(Dati!J238&gt;=6,"",Dati!J238))</f>
        <v>#REF!</v>
      </c>
      <c r="E188" s="55" t="e">
        <f>IF(Dati!K238&lt;5,"",IF(Dati!K238&gt;=6,"",Dati!K238))</f>
        <v>#REF!</v>
      </c>
      <c r="F188" s="55" t="e">
        <f>IF(Dati!L238&lt;5,"",IF(Dati!L238&gt;=6,"",Dati!L238))</f>
        <v>#REF!</v>
      </c>
      <c r="G188" s="55" t="e">
        <f>IF(Dati!M238&lt;5,"",IF(Dati!M238&gt;=6,"",Dati!M238))</f>
        <v>#REF!</v>
      </c>
      <c r="H188" s="55" t="e">
        <f>IF(Dati!N238&lt;5,"",IF(Dati!N238&gt;=6,"",Dati!N238))</f>
        <v>#REF!</v>
      </c>
      <c r="I188" s="56" t="e">
        <f>IF(C188&lt;5,"",IF(C188&gt;=6,"",IF(Dati!J238="","",(Dati!J238)/C188*100)))</f>
        <v>#REF!</v>
      </c>
      <c r="J188" s="56" t="e">
        <f>IF(C188&lt;5,"",IF(C188&gt;=6,"",IF(Dati!K238="","",(Dati!K238)/C188*100)))</f>
        <v>#REF!</v>
      </c>
      <c r="K188" s="56" t="e">
        <f>IF(C188&lt;5,"",IF(C188&gt;=6,"",IF(Dati!L238="","",(Dati!L238)/C188*100)))</f>
        <v>#REF!</v>
      </c>
      <c r="L188" s="56" t="e">
        <f>IF(C188&lt;5,"",IF(C188&gt;=6,"",IF(Dati!M238="","",(Dati!M238)/C188*100)))</f>
        <v>#REF!</v>
      </c>
      <c r="M188" s="56" t="e">
        <f>IF(C188&lt;5,"",IF(C188&gt;=6,"",IF(Dati!N238="","",(Dati!N238)/C188*100)))</f>
        <v>#REF!</v>
      </c>
    </row>
    <row r="189" spans="1:13" x14ac:dyDescent="0.25">
      <c r="A189" s="48">
        <f>Dati!A239</f>
        <v>2</v>
      </c>
      <c r="B189" s="48" t="e">
        <f>Dati!B239</f>
        <v>#REF!</v>
      </c>
      <c r="C189" s="54" t="e">
        <f>IF(Dati!C239="","",LOG(Dati!C239))</f>
        <v>#REF!</v>
      </c>
      <c r="D189" s="55" t="e">
        <f>IF(Dati!J239&lt;5,"",IF(Dati!J239&gt;=6,"",Dati!J239))</f>
        <v>#REF!</v>
      </c>
      <c r="E189" s="55" t="e">
        <f>IF(Dati!K239&lt;5,"",IF(Dati!K239&gt;=6,"",Dati!K239))</f>
        <v>#REF!</v>
      </c>
      <c r="F189" s="55" t="e">
        <f>IF(Dati!L239&lt;5,"",IF(Dati!L239&gt;=6,"",Dati!L239))</f>
        <v>#REF!</v>
      </c>
      <c r="G189" s="55" t="e">
        <f>IF(Dati!M239&lt;5,"",IF(Dati!M239&gt;=6,"",Dati!M239))</f>
        <v>#REF!</v>
      </c>
      <c r="H189" s="55" t="e">
        <f>IF(Dati!N239&lt;5,"",IF(Dati!N239&gt;=6,"",Dati!N239))</f>
        <v>#REF!</v>
      </c>
      <c r="I189" s="56" t="e">
        <f>IF(C189&lt;5,"",IF(C189&gt;=6,"",IF(Dati!J239="","",(Dati!J239)/C189*100)))</f>
        <v>#REF!</v>
      </c>
      <c r="J189" s="56" t="e">
        <f>IF(C189&lt;5,"",IF(C189&gt;=6,"",IF(Dati!K239="","",(Dati!K239)/C189*100)))</f>
        <v>#REF!</v>
      </c>
      <c r="K189" s="56" t="e">
        <f>IF(C189&lt;5,"",IF(C189&gt;=6,"",IF(Dati!L239="","",(Dati!L239)/C189*100)))</f>
        <v>#REF!</v>
      </c>
      <c r="L189" s="56" t="e">
        <f>IF(C189&lt;5,"",IF(C189&gt;=6,"",IF(Dati!M239="","",(Dati!M239)/C189*100)))</f>
        <v>#REF!</v>
      </c>
      <c r="M189" s="56" t="e">
        <f>IF(C189&lt;5,"",IF(C189&gt;=6,"",IF(Dati!N239="","",(Dati!N239)/C189*100)))</f>
        <v>#REF!</v>
      </c>
    </row>
    <row r="190" spans="1:13" x14ac:dyDescent="0.25">
      <c r="A190" s="48">
        <f>Dati!A240</f>
        <v>3</v>
      </c>
      <c r="B190" s="48" t="e">
        <f>Dati!B240</f>
        <v>#REF!</v>
      </c>
      <c r="C190" s="54" t="e">
        <f>IF(Dati!C240="","",LOG(Dati!C240))</f>
        <v>#REF!</v>
      </c>
      <c r="D190" s="55" t="e">
        <f>IF(Dati!J240&lt;5,"",IF(Dati!J240&gt;=6,"",Dati!J240))</f>
        <v>#REF!</v>
      </c>
      <c r="E190" s="55" t="e">
        <f>IF(Dati!K240&lt;5,"",IF(Dati!K240&gt;=6,"",Dati!K240))</f>
        <v>#REF!</v>
      </c>
      <c r="F190" s="55" t="e">
        <f>IF(Dati!L240&lt;5,"",IF(Dati!L240&gt;=6,"",Dati!L240))</f>
        <v>#REF!</v>
      </c>
      <c r="G190" s="55" t="e">
        <f>IF(Dati!M240&lt;5,"",IF(Dati!M240&gt;=6,"",Dati!M240))</f>
        <v>#REF!</v>
      </c>
      <c r="H190" s="55" t="e">
        <f>IF(Dati!N240&lt;5,"",IF(Dati!N240&gt;=6,"",Dati!N240))</f>
        <v>#REF!</v>
      </c>
      <c r="I190" s="56" t="e">
        <f>IF(C190&lt;5,"",IF(C190&gt;=6,"",IF(Dati!J240="","",(Dati!J240)/C190*100)))</f>
        <v>#REF!</v>
      </c>
      <c r="J190" s="56" t="e">
        <f>IF(C190&lt;5,"",IF(C190&gt;=6,"",IF(Dati!K240="","",(Dati!K240)/C190*100)))</f>
        <v>#REF!</v>
      </c>
      <c r="K190" s="56" t="e">
        <f>IF(C190&lt;5,"",IF(C190&gt;=6,"",IF(Dati!L240="","",(Dati!L240)/C190*100)))</f>
        <v>#REF!</v>
      </c>
      <c r="L190" s="56" t="e">
        <f>IF(C190&lt;5,"",IF(C190&gt;=6,"",IF(Dati!M240="","",(Dati!M240)/C190*100)))</f>
        <v>#REF!</v>
      </c>
      <c r="M190" s="56" t="e">
        <f>IF(C190&lt;5,"",IF(C190&gt;=6,"",IF(Dati!N240="","",(Dati!N240)/C190*100)))</f>
        <v>#REF!</v>
      </c>
    </row>
    <row r="191" spans="1:13" x14ac:dyDescent="0.25">
      <c r="A191" s="48">
        <f>Dati!A241</f>
        <v>4</v>
      </c>
      <c r="B191" s="48" t="e">
        <f>Dati!B241</f>
        <v>#REF!</v>
      </c>
      <c r="C191" s="54" t="e">
        <f>IF(Dati!C241="","",LOG(Dati!C241))</f>
        <v>#REF!</v>
      </c>
      <c r="D191" s="55" t="e">
        <f>IF(Dati!J241&lt;5,"",IF(Dati!J241&gt;=6,"",Dati!J241))</f>
        <v>#REF!</v>
      </c>
      <c r="E191" s="55" t="e">
        <f>IF(Dati!K241&lt;5,"",IF(Dati!K241&gt;=6,"",Dati!K241))</f>
        <v>#REF!</v>
      </c>
      <c r="F191" s="55" t="e">
        <f>IF(Dati!L241&lt;5,"",IF(Dati!L241&gt;=6,"",Dati!L241))</f>
        <v>#REF!</v>
      </c>
      <c r="G191" s="55" t="e">
        <f>IF(Dati!M241&lt;5,"",IF(Dati!M241&gt;=6,"",Dati!M241))</f>
        <v>#REF!</v>
      </c>
      <c r="H191" s="55" t="e">
        <f>IF(Dati!N241&lt;5,"",IF(Dati!N241&gt;=6,"",Dati!N241))</f>
        <v>#REF!</v>
      </c>
      <c r="I191" s="56" t="e">
        <f>IF(C191&lt;5,"",IF(C191&gt;=6,"",IF(Dati!J241="","",(Dati!J241)/C191*100)))</f>
        <v>#REF!</v>
      </c>
      <c r="J191" s="56" t="e">
        <f>IF(C191&lt;5,"",IF(C191&gt;=6,"",IF(Dati!K241="","",(Dati!K241)/C191*100)))</f>
        <v>#REF!</v>
      </c>
      <c r="K191" s="56" t="e">
        <f>IF(C191&lt;5,"",IF(C191&gt;=6,"",IF(Dati!L241="","",(Dati!L241)/C191*100)))</f>
        <v>#REF!</v>
      </c>
      <c r="L191" s="56" t="e">
        <f>IF(C191&lt;5,"",IF(C191&gt;=6,"",IF(Dati!M241="","",(Dati!M241)/C191*100)))</f>
        <v>#REF!</v>
      </c>
      <c r="M191" s="56" t="e">
        <f>IF(C191&lt;5,"",IF(C191&gt;=6,"",IF(Dati!N241="","",(Dati!N241)/C191*100)))</f>
        <v>#REF!</v>
      </c>
    </row>
    <row r="192" spans="1:13" x14ac:dyDescent="0.25">
      <c r="A192" s="48">
        <f>Dati!A242</f>
        <v>5</v>
      </c>
      <c r="B192" s="48" t="e">
        <f>Dati!B242</f>
        <v>#REF!</v>
      </c>
      <c r="C192" s="54" t="e">
        <f>IF(Dati!C242="","",LOG(Dati!C242))</f>
        <v>#REF!</v>
      </c>
      <c r="D192" s="55" t="e">
        <f>IF(Dati!J242&lt;5,"",IF(Dati!J242&gt;=6,"",Dati!J242))</f>
        <v>#REF!</v>
      </c>
      <c r="E192" s="55" t="e">
        <f>IF(Dati!K242&lt;5,"",IF(Dati!K242&gt;=6,"",Dati!K242))</f>
        <v>#REF!</v>
      </c>
      <c r="F192" s="55" t="e">
        <f>IF(Dati!L242&lt;5,"",IF(Dati!L242&gt;=6,"",Dati!L242))</f>
        <v>#REF!</v>
      </c>
      <c r="G192" s="55" t="e">
        <f>IF(Dati!M242&lt;5,"",IF(Dati!M242&gt;=6,"",Dati!M242))</f>
        <v>#REF!</v>
      </c>
      <c r="H192" s="55" t="e">
        <f>IF(Dati!N242&lt;5,"",IF(Dati!N242&gt;=6,"",Dati!N242))</f>
        <v>#REF!</v>
      </c>
      <c r="I192" s="56" t="e">
        <f>IF(C192&lt;5,"",IF(C192&gt;=6,"",IF(Dati!J242="","",(Dati!J242)/C192*100)))</f>
        <v>#REF!</v>
      </c>
      <c r="J192" s="56" t="e">
        <f>IF(C192&lt;5,"",IF(C192&gt;=6,"",IF(Dati!K242="","",(Dati!K242)/C192*100)))</f>
        <v>#REF!</v>
      </c>
      <c r="K192" s="56" t="e">
        <f>IF(C192&lt;5,"",IF(C192&gt;=6,"",IF(Dati!L242="","",(Dati!L242)/C192*100)))</f>
        <v>#REF!</v>
      </c>
      <c r="L192" s="56" t="e">
        <f>IF(C192&lt;5,"",IF(C192&gt;=6,"",IF(Dati!M242="","",(Dati!M242)/C192*100)))</f>
        <v>#REF!</v>
      </c>
      <c r="M192" s="56" t="e">
        <f>IF(C192&lt;5,"",IF(C192&gt;=6,"",IF(Dati!N242="","",(Dati!N242)/C192*100)))</f>
        <v>#REF!</v>
      </c>
    </row>
    <row r="193" spans="1:13" x14ac:dyDescent="0.25">
      <c r="A193" s="48">
        <f>Dati!A243</f>
        <v>6</v>
      </c>
      <c r="B193" s="48" t="e">
        <f>Dati!B243</f>
        <v>#REF!</v>
      </c>
      <c r="C193" s="54" t="e">
        <f>IF(Dati!C243="","",LOG(Dati!C243))</f>
        <v>#REF!</v>
      </c>
      <c r="D193" s="55" t="e">
        <f>IF(Dati!J243&lt;5,"",IF(Dati!J243&gt;=6,"",Dati!J243))</f>
        <v>#REF!</v>
      </c>
      <c r="E193" s="55" t="e">
        <f>IF(Dati!K243&lt;5,"",IF(Dati!K243&gt;=6,"",Dati!K243))</f>
        <v>#REF!</v>
      </c>
      <c r="F193" s="55" t="e">
        <f>IF(Dati!L243&lt;5,"",IF(Dati!L243&gt;=6,"",Dati!L243))</f>
        <v>#REF!</v>
      </c>
      <c r="G193" s="55" t="e">
        <f>IF(Dati!M243&lt;5,"",IF(Dati!M243&gt;=6,"",Dati!M243))</f>
        <v>#REF!</v>
      </c>
      <c r="H193" s="55" t="e">
        <f>IF(Dati!N243&lt;5,"",IF(Dati!N243&gt;=6,"",Dati!N243))</f>
        <v>#REF!</v>
      </c>
      <c r="I193" s="56" t="e">
        <f>IF(C193&lt;5,"",IF(C193&gt;=6,"",IF(Dati!J243="","",(Dati!J243)/C193*100)))</f>
        <v>#REF!</v>
      </c>
      <c r="J193" s="56" t="e">
        <f>IF(C193&lt;5,"",IF(C193&gt;=6,"",IF(Dati!K243="","",(Dati!K243)/C193*100)))</f>
        <v>#REF!</v>
      </c>
      <c r="K193" s="56" t="e">
        <f>IF(C193&lt;5,"",IF(C193&gt;=6,"",IF(Dati!L243="","",(Dati!L243)/C193*100)))</f>
        <v>#REF!</v>
      </c>
      <c r="L193" s="56" t="e">
        <f>IF(C193&lt;5,"",IF(C193&gt;=6,"",IF(Dati!M243="","",(Dati!M243)/C193*100)))</f>
        <v>#REF!</v>
      </c>
      <c r="M193" s="56" t="e">
        <f>IF(C193&lt;5,"",IF(C193&gt;=6,"",IF(Dati!N243="","",(Dati!N243)/C193*100)))</f>
        <v>#REF!</v>
      </c>
    </row>
    <row r="194" spans="1:13" x14ac:dyDescent="0.25">
      <c r="A194" s="48">
        <f>Dati!A244</f>
        <v>7</v>
      </c>
      <c r="B194" s="48" t="e">
        <f>Dati!B244</f>
        <v>#REF!</v>
      </c>
      <c r="C194" s="54" t="e">
        <f>IF(Dati!C244="","",LOG(Dati!C244))</f>
        <v>#REF!</v>
      </c>
      <c r="D194" s="55" t="e">
        <f>IF(Dati!J244&lt;5,"",IF(Dati!J244&gt;=6,"",Dati!J244))</f>
        <v>#REF!</v>
      </c>
      <c r="E194" s="55" t="e">
        <f>IF(Dati!K244&lt;5,"",IF(Dati!K244&gt;=6,"",Dati!K244))</f>
        <v>#REF!</v>
      </c>
      <c r="F194" s="55" t="e">
        <f>IF(Dati!L244&lt;5,"",IF(Dati!L244&gt;=6,"",Dati!L244))</f>
        <v>#REF!</v>
      </c>
      <c r="G194" s="55" t="e">
        <f>IF(Dati!M244&lt;5,"",IF(Dati!M244&gt;=6,"",Dati!M244))</f>
        <v>#REF!</v>
      </c>
      <c r="H194" s="55" t="e">
        <f>IF(Dati!N244&lt;5,"",IF(Dati!N244&gt;=6,"",Dati!N244))</f>
        <v>#REF!</v>
      </c>
      <c r="I194" s="56" t="e">
        <f>IF(C194&lt;5,"",IF(C194&gt;=6,"",IF(Dati!J244="","",(Dati!J244)/C194*100)))</f>
        <v>#REF!</v>
      </c>
      <c r="J194" s="56" t="e">
        <f>IF(C194&lt;5,"",IF(C194&gt;=6,"",IF(Dati!K244="","",(Dati!K244)/C194*100)))</f>
        <v>#REF!</v>
      </c>
      <c r="K194" s="56" t="e">
        <f>IF(C194&lt;5,"",IF(C194&gt;=6,"",IF(Dati!L244="","",(Dati!L244)/C194*100)))</f>
        <v>#REF!</v>
      </c>
      <c r="L194" s="56" t="e">
        <f>IF(C194&lt;5,"",IF(C194&gt;=6,"",IF(Dati!M244="","",(Dati!M244)/C194*100)))</f>
        <v>#REF!</v>
      </c>
      <c r="M194" s="56" t="e">
        <f>IF(C194&lt;5,"",IF(C194&gt;=6,"",IF(Dati!N244="","",(Dati!N244)/C194*100)))</f>
        <v>#REF!</v>
      </c>
    </row>
    <row r="195" spans="1:13" x14ac:dyDescent="0.25">
      <c r="A195" s="48">
        <f>Dati!A245</f>
        <v>8</v>
      </c>
      <c r="B195" s="48" t="e">
        <f>Dati!B245</f>
        <v>#REF!</v>
      </c>
      <c r="C195" s="54" t="e">
        <f>IF(Dati!C245="","",LOG(Dati!C245))</f>
        <v>#REF!</v>
      </c>
      <c r="D195" s="55" t="e">
        <f>IF(Dati!J245&lt;5,"",IF(Dati!J245&gt;=6,"",Dati!J245))</f>
        <v>#REF!</v>
      </c>
      <c r="E195" s="55" t="e">
        <f>IF(Dati!K245&lt;5,"",IF(Dati!K245&gt;=6,"",Dati!K245))</f>
        <v>#REF!</v>
      </c>
      <c r="F195" s="55" t="e">
        <f>IF(Dati!L245&lt;5,"",IF(Dati!L245&gt;=6,"",Dati!L245))</f>
        <v>#REF!</v>
      </c>
      <c r="G195" s="55" t="e">
        <f>IF(Dati!M245&lt;5,"",IF(Dati!M245&gt;=6,"",Dati!M245))</f>
        <v>#REF!</v>
      </c>
      <c r="H195" s="55" t="e">
        <f>IF(Dati!N245&lt;5,"",IF(Dati!N245&gt;=6,"",Dati!N245))</f>
        <v>#REF!</v>
      </c>
      <c r="I195" s="56" t="e">
        <f>IF(C195&lt;5,"",IF(C195&gt;=6,"",IF(Dati!J245="","",(Dati!J245)/C195*100)))</f>
        <v>#REF!</v>
      </c>
      <c r="J195" s="56" t="e">
        <f>IF(C195&lt;5,"",IF(C195&gt;=6,"",IF(Dati!K245="","",(Dati!K245)/C195*100)))</f>
        <v>#REF!</v>
      </c>
      <c r="K195" s="56" t="e">
        <f>IF(C195&lt;5,"",IF(C195&gt;=6,"",IF(Dati!L245="","",(Dati!L245)/C195*100)))</f>
        <v>#REF!</v>
      </c>
      <c r="L195" s="56" t="e">
        <f>IF(C195&lt;5,"",IF(C195&gt;=6,"",IF(Dati!M245="","",(Dati!M245)/C195*100)))</f>
        <v>#REF!</v>
      </c>
      <c r="M195" s="56" t="e">
        <f>IF(C195&lt;5,"",IF(C195&gt;=6,"",IF(Dati!N245="","",(Dati!N245)/C195*100)))</f>
        <v>#REF!</v>
      </c>
    </row>
    <row r="196" spans="1:13" x14ac:dyDescent="0.25">
      <c r="A196" s="48">
        <f>Dati!A246</f>
        <v>9</v>
      </c>
      <c r="B196" s="48" t="e">
        <f>Dati!B246</f>
        <v>#REF!</v>
      </c>
      <c r="C196" s="54" t="e">
        <f>IF(Dati!C246="","",LOG(Dati!C246))</f>
        <v>#REF!</v>
      </c>
      <c r="D196" s="55" t="e">
        <f>IF(Dati!J246&lt;5,"",IF(Dati!J246&gt;=6,"",Dati!J246))</f>
        <v>#REF!</v>
      </c>
      <c r="E196" s="55" t="e">
        <f>IF(Dati!K246&lt;5,"",IF(Dati!K246&gt;=6,"",Dati!K246))</f>
        <v>#REF!</v>
      </c>
      <c r="F196" s="55" t="e">
        <f>IF(Dati!L246&lt;5,"",IF(Dati!L246&gt;=6,"",Dati!L246))</f>
        <v>#REF!</v>
      </c>
      <c r="G196" s="55" t="e">
        <f>IF(Dati!M246&lt;5,"",IF(Dati!M246&gt;=6,"",Dati!M246))</f>
        <v>#REF!</v>
      </c>
      <c r="H196" s="55" t="e">
        <f>IF(Dati!N246&lt;5,"",IF(Dati!N246&gt;=6,"",Dati!N246))</f>
        <v>#REF!</v>
      </c>
      <c r="I196" s="56" t="e">
        <f>IF(C196&lt;5,"",IF(C196&gt;=6,"",IF(Dati!J246="","",(Dati!J246)/C196*100)))</f>
        <v>#REF!</v>
      </c>
      <c r="J196" s="56" t="e">
        <f>IF(C196&lt;5,"",IF(C196&gt;=6,"",IF(Dati!K246="","",(Dati!K246)/C196*100)))</f>
        <v>#REF!</v>
      </c>
      <c r="K196" s="56" t="e">
        <f>IF(C196&lt;5,"",IF(C196&gt;=6,"",IF(Dati!L246="","",(Dati!L246)/C196*100)))</f>
        <v>#REF!</v>
      </c>
      <c r="L196" s="56" t="e">
        <f>IF(C196&lt;5,"",IF(C196&gt;=6,"",IF(Dati!M246="","",(Dati!M246)/C196*100)))</f>
        <v>#REF!</v>
      </c>
      <c r="M196" s="56" t="e">
        <f>IF(C196&lt;5,"",IF(C196&gt;=6,"",IF(Dati!N246="","",(Dati!N246)/C196*100)))</f>
        <v>#REF!</v>
      </c>
    </row>
    <row r="197" spans="1:13" x14ac:dyDescent="0.25">
      <c r="A197" s="48">
        <f>Dati!A247</f>
        <v>10</v>
      </c>
      <c r="B197" s="48" t="e">
        <f>Dati!B247</f>
        <v>#REF!</v>
      </c>
      <c r="C197" s="54" t="e">
        <f>IF(Dati!C247="","",LOG(Dati!C247))</f>
        <v>#REF!</v>
      </c>
      <c r="D197" s="55" t="e">
        <f>IF(Dati!J247&lt;5,"",IF(Dati!J247&gt;=6,"",Dati!J247))</f>
        <v>#REF!</v>
      </c>
      <c r="E197" s="55" t="e">
        <f>IF(Dati!K247&lt;5,"",IF(Dati!K247&gt;=6,"",Dati!K247))</f>
        <v>#REF!</v>
      </c>
      <c r="F197" s="55" t="e">
        <f>IF(Dati!L247&lt;5,"",IF(Dati!L247&gt;=6,"",Dati!L247))</f>
        <v>#REF!</v>
      </c>
      <c r="G197" s="55" t="e">
        <f>IF(Dati!M247&lt;5,"",IF(Dati!M247&gt;=6,"",Dati!M247))</f>
        <v>#REF!</v>
      </c>
      <c r="H197" s="55" t="e">
        <f>IF(Dati!N247&lt;5,"",IF(Dati!N247&gt;=6,"",Dati!N247))</f>
        <v>#REF!</v>
      </c>
      <c r="I197" s="56" t="e">
        <f>IF(C197&lt;5,"",IF(C197&gt;=6,"",IF(Dati!J247="","",(Dati!J247)/C197*100)))</f>
        <v>#REF!</v>
      </c>
      <c r="J197" s="56" t="e">
        <f>IF(C197&lt;5,"",IF(C197&gt;=6,"",IF(Dati!K247="","",(Dati!K247)/C197*100)))</f>
        <v>#REF!</v>
      </c>
      <c r="K197" s="56" t="e">
        <f>IF(C197&lt;5,"",IF(C197&gt;=6,"",IF(Dati!L247="","",(Dati!L247)/C197*100)))</f>
        <v>#REF!</v>
      </c>
      <c r="L197" s="56" t="e">
        <f>IF(C197&lt;5,"",IF(C197&gt;=6,"",IF(Dati!M247="","",(Dati!M247)/C197*100)))</f>
        <v>#REF!</v>
      </c>
      <c r="M197" s="56" t="e">
        <f>IF(C197&lt;5,"",IF(C197&gt;=6,"",IF(Dati!N247="","",(Dati!N247)/C197*100)))</f>
        <v>#REF!</v>
      </c>
    </row>
    <row r="198" spans="1:13" x14ac:dyDescent="0.25">
      <c r="A198" s="48">
        <f>Dati!A248</f>
        <v>11</v>
      </c>
      <c r="B198" s="48" t="e">
        <f>Dati!B248</f>
        <v>#REF!</v>
      </c>
      <c r="C198" s="54" t="e">
        <f>IF(Dati!C248="","",LOG(Dati!C248))</f>
        <v>#REF!</v>
      </c>
      <c r="D198" s="55" t="e">
        <f>IF(Dati!J248&lt;5,"",IF(Dati!J248&gt;=6,"",Dati!J248))</f>
        <v>#REF!</v>
      </c>
      <c r="E198" s="55" t="e">
        <f>IF(Dati!K248&lt;5,"",IF(Dati!K248&gt;=6,"",Dati!K248))</f>
        <v>#REF!</v>
      </c>
      <c r="F198" s="55" t="e">
        <f>IF(Dati!L248&lt;5,"",IF(Dati!L248&gt;=6,"",Dati!L248))</f>
        <v>#REF!</v>
      </c>
      <c r="G198" s="55" t="e">
        <f>IF(Dati!M248&lt;5,"",IF(Dati!M248&gt;=6,"",Dati!M248))</f>
        <v>#REF!</v>
      </c>
      <c r="H198" s="55" t="e">
        <f>IF(Dati!N248&lt;5,"",IF(Dati!N248&gt;=6,"",Dati!N248))</f>
        <v>#REF!</v>
      </c>
      <c r="I198" s="56" t="e">
        <f>IF(C198&lt;5,"",IF(C198&gt;=6,"",IF(Dati!J248="","",(Dati!J248)/C198*100)))</f>
        <v>#REF!</v>
      </c>
      <c r="J198" s="56" t="e">
        <f>IF(C198&lt;5,"",IF(C198&gt;=6,"",IF(Dati!K248="","",(Dati!K248)/C198*100)))</f>
        <v>#REF!</v>
      </c>
      <c r="K198" s="56" t="e">
        <f>IF(C198&lt;5,"",IF(C198&gt;=6,"",IF(Dati!L248="","",(Dati!L248)/C198*100)))</f>
        <v>#REF!</v>
      </c>
      <c r="L198" s="56" t="e">
        <f>IF(C198&lt;5,"",IF(C198&gt;=6,"",IF(Dati!M248="","",(Dati!M248)/C198*100)))</f>
        <v>#REF!</v>
      </c>
      <c r="M198" s="56" t="e">
        <f>IF(C198&lt;5,"",IF(C198&gt;=6,"",IF(Dati!N248="","",(Dati!N248)/C198*100)))</f>
        <v>#REF!</v>
      </c>
    </row>
    <row r="199" spans="1:13" x14ac:dyDescent="0.25">
      <c r="A199" s="48">
        <f>Dati!A249</f>
        <v>12</v>
      </c>
      <c r="B199" s="48" t="e">
        <f>Dati!B249</f>
        <v>#REF!</v>
      </c>
      <c r="C199" s="54" t="e">
        <f>IF(Dati!C249="","",LOG(Dati!C249))</f>
        <v>#REF!</v>
      </c>
      <c r="D199" s="55" t="e">
        <f>IF(Dati!J249&lt;5,"",IF(Dati!J249&gt;=6,"",Dati!J249))</f>
        <v>#REF!</v>
      </c>
      <c r="E199" s="55" t="e">
        <f>IF(Dati!K249&lt;5,"",IF(Dati!K249&gt;=6,"",Dati!K249))</f>
        <v>#REF!</v>
      </c>
      <c r="F199" s="55" t="e">
        <f>IF(Dati!L249&lt;5,"",IF(Dati!L249&gt;=6,"",Dati!L249))</f>
        <v>#REF!</v>
      </c>
      <c r="G199" s="55" t="e">
        <f>IF(Dati!M249&lt;5,"",IF(Dati!M249&gt;=6,"",Dati!M249))</f>
        <v>#REF!</v>
      </c>
      <c r="H199" s="55" t="e">
        <f>IF(Dati!N249&lt;5,"",IF(Dati!N249&gt;=6,"",Dati!N249))</f>
        <v>#REF!</v>
      </c>
      <c r="I199" s="56" t="e">
        <f>IF(C199&lt;5,"",IF(C199&gt;=6,"",IF(Dati!J249="","",(Dati!J249)/C199*100)))</f>
        <v>#REF!</v>
      </c>
      <c r="J199" s="56" t="e">
        <f>IF(C199&lt;5,"",IF(C199&gt;=6,"",IF(Dati!K249="","",(Dati!K249)/C199*100)))</f>
        <v>#REF!</v>
      </c>
      <c r="K199" s="56" t="e">
        <f>IF(C199&lt;5,"",IF(C199&gt;=6,"",IF(Dati!L249="","",(Dati!L249)/C199*100)))</f>
        <v>#REF!</v>
      </c>
      <c r="L199" s="56" t="e">
        <f>IF(C199&lt;5,"",IF(C199&gt;=6,"",IF(Dati!M249="","",(Dati!M249)/C199*100)))</f>
        <v>#REF!</v>
      </c>
      <c r="M199" s="56" t="e">
        <f>IF(C199&lt;5,"",IF(C199&gt;=6,"",IF(Dati!N249="","",(Dati!N249)/C199*100)))</f>
        <v>#REF!</v>
      </c>
    </row>
    <row r="200" spans="1:13" x14ac:dyDescent="0.25">
      <c r="A200" s="48">
        <f>Dati!A250</f>
        <v>13</v>
      </c>
      <c r="B200" s="48" t="e">
        <f>Dati!B250</f>
        <v>#REF!</v>
      </c>
      <c r="C200" s="54" t="e">
        <f>IF(Dati!C250="","",LOG(Dati!C250))</f>
        <v>#REF!</v>
      </c>
      <c r="D200" s="55" t="e">
        <f>IF(Dati!J250&lt;5,"",IF(Dati!J250&gt;=6,"",Dati!J250))</f>
        <v>#REF!</v>
      </c>
      <c r="E200" s="55" t="e">
        <f>IF(Dati!K250&lt;5,"",IF(Dati!K250&gt;=6,"",Dati!K250))</f>
        <v>#REF!</v>
      </c>
      <c r="F200" s="55" t="e">
        <f>IF(Dati!L250&lt;5,"",IF(Dati!L250&gt;=6,"",Dati!L250))</f>
        <v>#REF!</v>
      </c>
      <c r="G200" s="55" t="e">
        <f>IF(Dati!M250&lt;5,"",IF(Dati!M250&gt;=6,"",Dati!M250))</f>
        <v>#REF!</v>
      </c>
      <c r="H200" s="55" t="e">
        <f>IF(Dati!N250&lt;5,"",IF(Dati!N250&gt;=6,"",Dati!N250))</f>
        <v>#REF!</v>
      </c>
      <c r="I200" s="56" t="e">
        <f>IF(C200&lt;5,"",IF(C200&gt;=6,"",IF(Dati!J250="","",(Dati!J250)/C200*100)))</f>
        <v>#REF!</v>
      </c>
      <c r="J200" s="56" t="e">
        <f>IF(C200&lt;5,"",IF(C200&gt;=6,"",IF(Dati!K250="","",(Dati!K250)/C200*100)))</f>
        <v>#REF!</v>
      </c>
      <c r="K200" s="56" t="e">
        <f>IF(C200&lt;5,"",IF(C200&gt;=6,"",IF(Dati!L250="","",(Dati!L250)/C200*100)))</f>
        <v>#REF!</v>
      </c>
      <c r="L200" s="56" t="e">
        <f>IF(C200&lt;5,"",IF(C200&gt;=6,"",IF(Dati!M250="","",(Dati!M250)/C200*100)))</f>
        <v>#REF!</v>
      </c>
      <c r="M200" s="56" t="e">
        <f>IF(C200&lt;5,"",IF(C200&gt;=6,"",IF(Dati!N250="","",(Dati!N250)/C200*100)))</f>
        <v>#REF!</v>
      </c>
    </row>
    <row r="201" spans="1:13" x14ac:dyDescent="0.25">
      <c r="A201" s="48">
        <f>Dati!A251</f>
        <v>14</v>
      </c>
      <c r="B201" s="48" t="e">
        <f>Dati!B251</f>
        <v>#REF!</v>
      </c>
      <c r="C201" s="54" t="e">
        <f>IF(Dati!C251="","",LOG(Dati!C251))</f>
        <v>#REF!</v>
      </c>
      <c r="D201" s="55" t="e">
        <f>IF(Dati!J251&lt;5,"",IF(Dati!J251&gt;=6,"",Dati!J251))</f>
        <v>#REF!</v>
      </c>
      <c r="E201" s="55" t="e">
        <f>IF(Dati!K251&lt;5,"",IF(Dati!K251&gt;=6,"",Dati!K251))</f>
        <v>#REF!</v>
      </c>
      <c r="F201" s="55" t="e">
        <f>IF(Dati!L251&lt;5,"",IF(Dati!L251&gt;=6,"",Dati!L251))</f>
        <v>#REF!</v>
      </c>
      <c r="G201" s="55" t="e">
        <f>IF(Dati!M251&lt;5,"",IF(Dati!M251&gt;=6,"",Dati!M251))</f>
        <v>#REF!</v>
      </c>
      <c r="H201" s="55" t="e">
        <f>IF(Dati!N251&lt;5,"",IF(Dati!N251&gt;=6,"",Dati!N251))</f>
        <v>#REF!</v>
      </c>
      <c r="I201" s="56" t="e">
        <f>IF(C201&lt;5,"",IF(C201&gt;=6,"",IF(Dati!J251="","",(Dati!J251)/C201*100)))</f>
        <v>#REF!</v>
      </c>
      <c r="J201" s="56" t="e">
        <f>IF(C201&lt;5,"",IF(C201&gt;=6,"",IF(Dati!K251="","",(Dati!K251)/C201*100)))</f>
        <v>#REF!</v>
      </c>
      <c r="K201" s="56" t="e">
        <f>IF(C201&lt;5,"",IF(C201&gt;=6,"",IF(Dati!L251="","",(Dati!L251)/C201*100)))</f>
        <v>#REF!</v>
      </c>
      <c r="L201" s="56" t="e">
        <f>IF(C201&lt;5,"",IF(C201&gt;=6,"",IF(Dati!M251="","",(Dati!M251)/C201*100)))</f>
        <v>#REF!</v>
      </c>
      <c r="M201" s="56" t="e">
        <f>IF(C201&lt;5,"",IF(C201&gt;=6,"",IF(Dati!N251="","",(Dati!N251)/C201*100)))</f>
        <v>#REF!</v>
      </c>
    </row>
    <row r="202" spans="1:13" x14ac:dyDescent="0.25">
      <c r="A202" s="48">
        <f>Dati!A252</f>
        <v>15</v>
      </c>
      <c r="B202" s="48" t="e">
        <f>Dati!B252</f>
        <v>#REF!</v>
      </c>
      <c r="C202" s="54" t="e">
        <f>IF(Dati!C252="","",LOG(Dati!C252))</f>
        <v>#REF!</v>
      </c>
      <c r="D202" s="55" t="e">
        <f>IF(Dati!J252&lt;5,"",IF(Dati!J252&gt;=6,"",Dati!J252))</f>
        <v>#REF!</v>
      </c>
      <c r="E202" s="55" t="e">
        <f>IF(Dati!K252&lt;5,"",IF(Dati!K252&gt;=6,"",Dati!K252))</f>
        <v>#REF!</v>
      </c>
      <c r="F202" s="55" t="e">
        <f>IF(Dati!L252&lt;5,"",IF(Dati!L252&gt;=6,"",Dati!L252))</f>
        <v>#REF!</v>
      </c>
      <c r="G202" s="55" t="e">
        <f>IF(Dati!M252&lt;5,"",IF(Dati!M252&gt;=6,"",Dati!M252))</f>
        <v>#REF!</v>
      </c>
      <c r="H202" s="55" t="e">
        <f>IF(Dati!N252&lt;5,"",IF(Dati!N252&gt;=6,"",Dati!N252))</f>
        <v>#REF!</v>
      </c>
      <c r="I202" s="56" t="e">
        <f>IF(C202&lt;5,"",IF(C202&gt;=6,"",IF(Dati!J252="","",(Dati!J252)/C202*100)))</f>
        <v>#REF!</v>
      </c>
      <c r="J202" s="56" t="e">
        <f>IF(C202&lt;5,"",IF(C202&gt;=6,"",IF(Dati!K252="","",(Dati!K252)/C202*100)))</f>
        <v>#REF!</v>
      </c>
      <c r="K202" s="56" t="e">
        <f>IF(C202&lt;5,"",IF(C202&gt;=6,"",IF(Dati!L252="","",(Dati!L252)/C202*100)))</f>
        <v>#REF!</v>
      </c>
      <c r="L202" s="56" t="e">
        <f>IF(C202&lt;5,"",IF(C202&gt;=6,"",IF(Dati!M252="","",(Dati!M252)/C202*100)))</f>
        <v>#REF!</v>
      </c>
      <c r="M202" s="56" t="e">
        <f>IF(C202&lt;5,"",IF(C202&gt;=6,"",IF(Dati!N252="","",(Dati!N252)/C202*100)))</f>
        <v>#REF!</v>
      </c>
    </row>
    <row r="203" spans="1:13" x14ac:dyDescent="0.25">
      <c r="A203" s="48">
        <f>Dati!A253</f>
        <v>16</v>
      </c>
      <c r="B203" s="48" t="e">
        <f>Dati!B253</f>
        <v>#REF!</v>
      </c>
      <c r="C203" s="54" t="e">
        <f>IF(Dati!C253="","",LOG(Dati!C253))</f>
        <v>#REF!</v>
      </c>
      <c r="D203" s="55" t="e">
        <f>IF(Dati!J253&lt;5,"",IF(Dati!J253&gt;=6,"",Dati!J253))</f>
        <v>#REF!</v>
      </c>
      <c r="E203" s="55" t="e">
        <f>IF(Dati!K253&lt;5,"",IF(Dati!K253&gt;=6,"",Dati!K253))</f>
        <v>#REF!</v>
      </c>
      <c r="F203" s="55" t="e">
        <f>IF(Dati!L253&lt;5,"",IF(Dati!L253&gt;=6,"",Dati!L253))</f>
        <v>#REF!</v>
      </c>
      <c r="G203" s="55" t="e">
        <f>IF(Dati!M253&lt;5,"",IF(Dati!M253&gt;=6,"",Dati!M253))</f>
        <v>#REF!</v>
      </c>
      <c r="H203" s="55" t="e">
        <f>IF(Dati!N253&lt;5,"",IF(Dati!N253&gt;=6,"",Dati!N253))</f>
        <v>#REF!</v>
      </c>
      <c r="I203" s="56" t="e">
        <f>IF(C203&lt;5,"",IF(C203&gt;=6,"",IF(Dati!J253="","",(Dati!J253)/C203*100)))</f>
        <v>#REF!</v>
      </c>
      <c r="J203" s="56" t="e">
        <f>IF(C203&lt;5,"",IF(C203&gt;=6,"",IF(Dati!K253="","",(Dati!K253)/C203*100)))</f>
        <v>#REF!</v>
      </c>
      <c r="K203" s="56" t="e">
        <f>IF(C203&lt;5,"",IF(C203&gt;=6,"",IF(Dati!L253="","",(Dati!L253)/C203*100)))</f>
        <v>#REF!</v>
      </c>
      <c r="L203" s="56" t="e">
        <f>IF(C203&lt;5,"",IF(C203&gt;=6,"",IF(Dati!M253="","",(Dati!M253)/C203*100)))</f>
        <v>#REF!</v>
      </c>
      <c r="M203" s="56" t="e">
        <f>IF(C203&lt;5,"",IF(C203&gt;=6,"",IF(Dati!N253="","",(Dati!N253)/C203*100)))</f>
        <v>#REF!</v>
      </c>
    </row>
    <row r="204" spans="1:13" x14ac:dyDescent="0.25">
      <c r="A204" s="48">
        <f>Dati!A254</f>
        <v>17</v>
      </c>
      <c r="B204" s="48" t="e">
        <f>Dati!B254</f>
        <v>#REF!</v>
      </c>
      <c r="C204" s="54" t="e">
        <f>IF(Dati!C254="","",LOG(Dati!C254))</f>
        <v>#REF!</v>
      </c>
      <c r="D204" s="55" t="e">
        <f>IF(Dati!J254&lt;5,"",IF(Dati!J254&gt;=6,"",Dati!J254))</f>
        <v>#REF!</v>
      </c>
      <c r="E204" s="55" t="e">
        <f>IF(Dati!K254&lt;5,"",IF(Dati!K254&gt;=6,"",Dati!K254))</f>
        <v>#REF!</v>
      </c>
      <c r="F204" s="55" t="e">
        <f>IF(Dati!L254&lt;5,"",IF(Dati!L254&gt;=6,"",Dati!L254))</f>
        <v>#REF!</v>
      </c>
      <c r="G204" s="55" t="e">
        <f>IF(Dati!M254&lt;5,"",IF(Dati!M254&gt;=6,"",Dati!M254))</f>
        <v>#REF!</v>
      </c>
      <c r="H204" s="55" t="e">
        <f>IF(Dati!N254&lt;5,"",IF(Dati!N254&gt;=6,"",Dati!N254))</f>
        <v>#REF!</v>
      </c>
      <c r="I204" s="56" t="e">
        <f>IF(C204&lt;5,"",IF(C204&gt;=6,"",IF(Dati!J254="","",(Dati!J254)/C204*100)))</f>
        <v>#REF!</v>
      </c>
      <c r="J204" s="56" t="e">
        <f>IF(C204&lt;5,"",IF(C204&gt;=6,"",IF(Dati!K254="","",(Dati!K254)/C204*100)))</f>
        <v>#REF!</v>
      </c>
      <c r="K204" s="56" t="e">
        <f>IF(C204&lt;5,"",IF(C204&gt;=6,"",IF(Dati!L254="","",(Dati!L254)/C204*100)))</f>
        <v>#REF!</v>
      </c>
      <c r="L204" s="56" t="e">
        <f>IF(C204&lt;5,"",IF(C204&gt;=6,"",IF(Dati!M254="","",(Dati!M254)/C204*100)))</f>
        <v>#REF!</v>
      </c>
      <c r="M204" s="56" t="e">
        <f>IF(C204&lt;5,"",IF(C204&gt;=6,"",IF(Dati!N254="","",(Dati!N254)/C204*100)))</f>
        <v>#REF!</v>
      </c>
    </row>
    <row r="205" spans="1:13" ht="13.8" thickBot="1" x14ac:dyDescent="0.3">
      <c r="A205" s="48"/>
      <c r="B205" s="48"/>
      <c r="C205" s="67"/>
      <c r="D205" s="66"/>
      <c r="E205" s="66"/>
      <c r="F205" s="66"/>
      <c r="G205" s="66"/>
      <c r="H205" s="66"/>
      <c r="I205" s="52"/>
      <c r="J205" s="52"/>
      <c r="K205" s="52"/>
      <c r="L205" s="52"/>
      <c r="M205" s="52"/>
    </row>
    <row r="206" spans="1:13" ht="13.8" thickTop="1" x14ac:dyDescent="0.25">
      <c r="A206" s="68"/>
      <c r="B206" s="68"/>
      <c r="C206" s="69" t="s">
        <v>14</v>
      </c>
      <c r="D206" s="69"/>
      <c r="E206" s="70" t="str">
        <f>IF(COUNT(D188:H204)&lt;2,"",AVERAGE(D188:H204))</f>
        <v/>
      </c>
      <c r="F206" s="69"/>
      <c r="G206" s="69"/>
      <c r="H206" s="69"/>
      <c r="I206" s="71"/>
      <c r="J206" s="71" t="s">
        <v>7</v>
      </c>
      <c r="K206" s="71"/>
      <c r="L206" s="71"/>
      <c r="M206" s="71"/>
    </row>
    <row r="207" spans="1:13" x14ac:dyDescent="0.25">
      <c r="C207" s="73" t="s">
        <v>6</v>
      </c>
      <c r="E207" s="55" t="str">
        <f>IF(COUNT(D188:H204)&lt;2,"",STDEV(D188:H204))</f>
        <v/>
      </c>
      <c r="J207" s="73" t="s">
        <v>14</v>
      </c>
      <c r="K207" s="73"/>
      <c r="L207" s="55" t="str">
        <f>IF(COUNT(I188:M204)=0,"",AVERAGE(I188:M204))</f>
        <v/>
      </c>
    </row>
    <row r="208" spans="1:13" x14ac:dyDescent="0.25">
      <c r="C208" s="73" t="s">
        <v>23</v>
      </c>
      <c r="E208" s="55" t="str">
        <f>IF(COUNT(D188:H204)=0,"Immettere dati",IF(COUNT(D188:H204)&lt;2,"Immettere più dati",E207*2^0.5*(TINV(0.05,COUNT(D188:H204)-1))))</f>
        <v>Immettere dati</v>
      </c>
      <c r="F208" s="54" t="str">
        <f>IF(COUNT(D188:H204)=0,"",IF(COUNT(D188:H204)&lt;6,"Attenzione, dati insufficienti!",""))</f>
        <v/>
      </c>
      <c r="J208" s="73" t="s">
        <v>6</v>
      </c>
      <c r="K208" s="73"/>
      <c r="L208" s="55" t="str">
        <f>IF(COUNT(I188:M204)&lt;2,"",STDEV(I188:M204))</f>
        <v/>
      </c>
    </row>
    <row r="209" spans="1:13" x14ac:dyDescent="0.25">
      <c r="C209" s="39" t="s">
        <v>9</v>
      </c>
      <c r="E209" s="55" t="str">
        <f>IF(COUNT(D188:H204)&lt;2,"",E208/(2^0.5))</f>
        <v/>
      </c>
      <c r="F209" s="74" t="str">
        <f>IF(COUNT(D188:H204)=0,"",IF(COUNT(D188:H204)&lt;6,"Attenzione, dati insufficienti!",""))</f>
        <v/>
      </c>
      <c r="J209" s="73" t="s">
        <v>52</v>
      </c>
      <c r="K209" s="73"/>
      <c r="L209" s="55" t="str">
        <f>IF(COUNT(I189:M205)&lt;2,"",STDEV(I189:M205)*2)</f>
        <v/>
      </c>
    </row>
    <row r="210" spans="1:13" ht="13.8" thickBot="1" x14ac:dyDescent="0.3">
      <c r="C210" s="39" t="s">
        <v>10</v>
      </c>
      <c r="E210" s="55" t="str">
        <f>IF(COUNT(D188:H204)&lt;2,"",E208/2)</f>
        <v/>
      </c>
      <c r="F210" s="74" t="str">
        <f>IF(COUNT(D188:H204)=0,"",IF(COUNT(D188:H204)&lt;6,"Attenzione, dati insufficienti!",""))</f>
        <v/>
      </c>
      <c r="L210" s="39" t="str">
        <f>IF(COUNT(I188:M204)&lt;2,"",VAR(I188:M204))</f>
        <v/>
      </c>
    </row>
    <row r="211" spans="1:13" ht="13.8" thickTop="1" x14ac:dyDescent="0.2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</row>
  </sheetData>
  <sheetProtection password="EB3E" sheet="1" objects="1" scenarios="1"/>
  <mergeCells count="11">
    <mergeCell ref="A1:I1"/>
    <mergeCell ref="D3:F3"/>
    <mergeCell ref="I5:M5"/>
    <mergeCell ref="I31:M31"/>
    <mergeCell ref="O6:Q6"/>
    <mergeCell ref="I187:M187"/>
    <mergeCell ref="I57:M57"/>
    <mergeCell ref="I83:M83"/>
    <mergeCell ref="I109:M109"/>
    <mergeCell ref="I135:M135"/>
    <mergeCell ref="I161:M161"/>
  </mergeCells>
  <phoneticPr fontId="0" type="noConversion"/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1"/>
  <sheetViews>
    <sheetView topLeftCell="AK312" zoomScale="50" workbookViewId="0">
      <selection activeCell="BH359" sqref="BH359"/>
    </sheetView>
  </sheetViews>
  <sheetFormatPr defaultRowHeight="13.2" x14ac:dyDescent="0.25"/>
  <cols>
    <col min="1" max="1" width="7.33203125" style="39" customWidth="1"/>
    <col min="2" max="2" width="6.33203125" style="39" customWidth="1"/>
    <col min="3" max="3" width="8.33203125" style="39" customWidth="1"/>
    <col min="4" max="4" width="5.6640625" style="39" customWidth="1"/>
    <col min="5" max="5" width="6.109375" style="39" customWidth="1"/>
    <col min="6" max="6" width="5" style="39" customWidth="1"/>
    <col min="7" max="7" width="5.109375" style="39" customWidth="1"/>
    <col min="8" max="8" width="5.88671875" style="39" customWidth="1"/>
    <col min="9" max="9" width="7.33203125" style="39" customWidth="1"/>
    <col min="10" max="10" width="5.88671875" style="39" customWidth="1"/>
    <col min="11" max="11" width="5.6640625" style="39" customWidth="1"/>
    <col min="12" max="12" width="6.5546875" style="39" customWidth="1"/>
    <col min="13" max="13" width="5.5546875" style="39" customWidth="1"/>
    <col min="14" max="16384" width="8.88671875" style="39"/>
  </cols>
  <sheetData>
    <row r="1" spans="1:19" ht="17.399999999999999" x14ac:dyDescent="0.3">
      <c r="A1" s="1017"/>
      <c r="B1" s="1017"/>
      <c r="C1" s="1017"/>
      <c r="D1" s="1017"/>
      <c r="E1" s="1017"/>
      <c r="F1" s="1017"/>
      <c r="G1" s="1017"/>
      <c r="H1" s="1017"/>
      <c r="I1" s="1017"/>
    </row>
    <row r="2" spans="1:19" x14ac:dyDescent="0.25">
      <c r="A2" s="40"/>
      <c r="B2" s="40"/>
      <c r="E2" s="41"/>
      <c r="F2" s="42" t="s">
        <v>0</v>
      </c>
      <c r="G2" s="42"/>
      <c r="H2" s="43"/>
    </row>
    <row r="3" spans="1:19" x14ac:dyDescent="0.25">
      <c r="A3" s="39" t="s">
        <v>1</v>
      </c>
      <c r="B3" s="39" t="s">
        <v>4</v>
      </c>
      <c r="D3" s="1018" t="s">
        <v>3</v>
      </c>
      <c r="E3" s="1012"/>
      <c r="F3" s="1019"/>
    </row>
    <row r="4" spans="1:19" x14ac:dyDescent="0.25">
      <c r="A4" s="39" t="s">
        <v>15</v>
      </c>
      <c r="D4" s="45"/>
      <c r="E4" s="44"/>
      <c r="F4" s="46"/>
      <c r="G4" s="47"/>
      <c r="H4" s="47"/>
    </row>
    <row r="5" spans="1:19" ht="19.95" customHeight="1" thickBot="1" x14ac:dyDescent="0.3">
      <c r="A5" s="48" t="str">
        <f>Dati!A13</f>
        <v>N.</v>
      </c>
      <c r="B5" s="48" t="str">
        <f>Dati!B13</f>
        <v>Anno</v>
      </c>
      <c r="C5" s="49" t="str">
        <f>Dati!C13</f>
        <v>Valore assegnato</v>
      </c>
      <c r="D5" s="50">
        <f>Dati!D13</f>
        <v>1</v>
      </c>
      <c r="E5" s="50">
        <f>Dati!E13</f>
        <v>2</v>
      </c>
      <c r="F5" s="51">
        <f>Dati!F13</f>
        <v>3</v>
      </c>
      <c r="G5" s="51">
        <f>Dati!G13</f>
        <v>4</v>
      </c>
      <c r="H5" s="51">
        <f>Dati!H13</f>
        <v>5</v>
      </c>
      <c r="I5" s="1016" t="s">
        <v>13</v>
      </c>
      <c r="J5" s="1016"/>
      <c r="K5" s="1016"/>
      <c r="L5" s="1016"/>
      <c r="M5" s="1016"/>
      <c r="N5" s="51"/>
      <c r="O5" s="51"/>
      <c r="P5" s="52"/>
      <c r="Q5" s="52"/>
      <c r="R5" s="52"/>
      <c r="S5" s="52"/>
    </row>
    <row r="6" spans="1:19" x14ac:dyDescent="0.25">
      <c r="A6" s="53">
        <f>Dati!A14</f>
        <v>1</v>
      </c>
      <c r="B6" s="53">
        <f>Dati!B14</f>
        <v>2006</v>
      </c>
      <c r="C6" s="54">
        <f>IF(Dati!C14="","",LOG(Dati!C14))</f>
        <v>3.7403626894942437</v>
      </c>
      <c r="D6" s="55" t="str">
        <f>IF(Dati!J14&lt;6,"",IF(Dati!J14&gt;=7,"",Dati!J14))</f>
        <v/>
      </c>
      <c r="E6" s="55" t="str">
        <f>IF(Dati!K14&lt;6,"",IF(Dati!K14&gt;=7,"",Dati!K14))</f>
        <v/>
      </c>
      <c r="F6" s="55" t="str">
        <f>IF(Dati!L14&lt;6,"",IF(Dati!L14&gt;=7,"",Dati!L14))</f>
        <v/>
      </c>
      <c r="G6" s="55" t="str">
        <f>IF(Dati!M14&lt;6,"",IF(Dati!M14&gt;=7,"",Dati!M14))</f>
        <v/>
      </c>
      <c r="H6" s="55" t="str">
        <f>IF(Dati!N14&lt;6,"",IF(Dati!N14&gt;=7,"",Dati!N14))</f>
        <v/>
      </c>
      <c r="I6" s="56" t="str">
        <f>IF(C6&lt;6,"",IF(C6&gt;=7,"",IF(Dati!J14="","",(Dati!J14)/C6*100)))</f>
        <v/>
      </c>
      <c r="J6" s="56" t="str">
        <f>IF(C6&lt;6,"",IF(C6&gt;=7,"",IF(Dati!K14="","",(Dati!K14)/C6*100)))</f>
        <v/>
      </c>
      <c r="K6" s="56" t="str">
        <f>IF(C6&lt;6,"",IF(C6&gt;=7,"",IF(Dati!L14="","",(Dati!L14)/C6*100)))</f>
        <v/>
      </c>
      <c r="L6" s="56" t="str">
        <f>IF(C6&lt;6,"",IF(C6&gt;=7,"",IF(Dati!M14="","",(Dati!M14)/C6*100)))</f>
        <v/>
      </c>
      <c r="M6" s="56" t="str">
        <f>IF(C6&lt;6,"",IF(C6&gt;=7,"",IF(Dati!N14="","",(Dati!N14)/C6*100)))</f>
        <v/>
      </c>
      <c r="N6" s="57"/>
      <c r="O6" s="1020" t="s">
        <v>27</v>
      </c>
      <c r="P6" s="1021"/>
      <c r="Q6" s="1022"/>
      <c r="R6" s="52"/>
      <c r="S6" s="52"/>
    </row>
    <row r="7" spans="1:19" x14ac:dyDescent="0.25">
      <c r="A7" s="53">
        <f>Dati!A15</f>
        <v>2</v>
      </c>
      <c r="B7" s="53">
        <f>Dati!B15</f>
        <v>2007</v>
      </c>
      <c r="C7" s="54">
        <f>IF(Dati!C15="","",LOG(Dati!C15))</f>
        <v>2.7781512503836434</v>
      </c>
      <c r="D7" s="55" t="str">
        <f>IF(Dati!J15&lt;6,"",IF(Dati!J15&gt;=7,"",Dati!J15))</f>
        <v/>
      </c>
      <c r="E7" s="55" t="str">
        <f>IF(Dati!K15&lt;6,"",IF(Dati!K15&gt;=7,"",Dati!K15))</f>
        <v/>
      </c>
      <c r="F7" s="55" t="str">
        <f>IF(Dati!L15&lt;6,"",IF(Dati!L15&gt;=7,"",Dati!L15))</f>
        <v/>
      </c>
      <c r="G7" s="55" t="str">
        <f>IF(Dati!M15&lt;6,"",IF(Dati!M15&gt;=7,"",Dati!M15))</f>
        <v/>
      </c>
      <c r="H7" s="55" t="str">
        <f>IF(Dati!N15&lt;6,"",IF(Dati!N15&gt;=7,"",Dati!N15))</f>
        <v/>
      </c>
      <c r="I7" s="56" t="str">
        <f>IF(C7&lt;6,"",IF(C7&gt;=7,"",IF(Dati!J15="","",(Dati!J15)/C7*100)))</f>
        <v/>
      </c>
      <c r="J7" s="56" t="str">
        <f>IF(C7&lt;6,"",IF(C7&gt;=7,"",IF(Dati!K15="","",(Dati!K15)/C7*100)))</f>
        <v/>
      </c>
      <c r="K7" s="56" t="str">
        <f>IF(C7&lt;6,"",IF(C7&gt;=7,"",IF(Dati!L15="","",(Dati!L15)/C7*100)))</f>
        <v/>
      </c>
      <c r="L7" s="56" t="str">
        <f>IF(C7&lt;6,"",IF(C7&gt;=7,"",IF(Dati!M15="","",(Dati!M15)/C7*100)))</f>
        <v/>
      </c>
      <c r="M7" s="56" t="str">
        <f>IF(C7&lt;6,"",IF(C7&gt;=7,"",IF(Dati!N15="","",(Dati!N15)/C7*100)))</f>
        <v/>
      </c>
      <c r="N7" s="57"/>
      <c r="O7" s="58"/>
      <c r="P7" s="52"/>
      <c r="Q7" s="59"/>
      <c r="R7" s="52"/>
      <c r="S7" s="52"/>
    </row>
    <row r="8" spans="1:19" x14ac:dyDescent="0.25">
      <c r="A8" s="53">
        <f>Dati!A16</f>
        <v>3</v>
      </c>
      <c r="B8" s="53" t="str">
        <f>Dati!B16</f>
        <v/>
      </c>
      <c r="C8" s="54" t="str">
        <f>IF(Dati!C16="","",LOG(Dati!C16))</f>
        <v/>
      </c>
      <c r="D8" s="55" t="str">
        <f>IF(Dati!J16&lt;6,"",IF(Dati!J16&gt;=7,"",Dati!J16))</f>
        <v/>
      </c>
      <c r="E8" s="55" t="str">
        <f>IF(Dati!K16&lt;6,"",IF(Dati!K16&gt;=7,"",Dati!K16))</f>
        <v/>
      </c>
      <c r="F8" s="55" t="str">
        <f>IF(Dati!L16&lt;6,"",IF(Dati!L16&gt;=7,"",Dati!L16))</f>
        <v/>
      </c>
      <c r="G8" s="55" t="str">
        <f>IF(Dati!M16&lt;6,"",IF(Dati!M16&gt;=7,"",Dati!M16))</f>
        <v/>
      </c>
      <c r="H8" s="55" t="str">
        <f>IF(Dati!N16&lt;6,"",IF(Dati!N16&gt;=7,"",Dati!N16))</f>
        <v/>
      </c>
      <c r="I8" s="56" t="str">
        <f>IF(C8&lt;6,"",IF(C8&gt;=7,"",IF(Dati!J16="","",(Dati!J16)/C8*100)))</f>
        <v/>
      </c>
      <c r="J8" s="56" t="str">
        <f>IF(C8&lt;6,"",IF(C8&gt;=7,"",IF(Dati!K16="","",(Dati!K16)/C8*100)))</f>
        <v/>
      </c>
      <c r="K8" s="56" t="str">
        <f>IF(C8&lt;6,"",IF(C8&gt;=7,"",IF(Dati!L16="","",(Dati!L16)/C8*100)))</f>
        <v/>
      </c>
      <c r="L8" s="56" t="str">
        <f>IF(C8&lt;6,"",IF(C8&gt;=7,"",IF(Dati!M16="","",(Dati!M16)/C8*100)))</f>
        <v/>
      </c>
      <c r="M8" s="56" t="str">
        <f>IF(C8&lt;6,"",IF(C8&gt;=7,"",IF(Dati!N16="","",(Dati!N16)/C8*100)))</f>
        <v/>
      </c>
      <c r="N8" s="57"/>
      <c r="O8" s="60" t="s">
        <v>25</v>
      </c>
      <c r="P8" s="52"/>
      <c r="Q8" s="61" t="str">
        <f>IF(COUNT(D6:H22,D32:H48,D58:H74,D84:H100,D110:H126,D136:H152,D162:H178,D188:H204)&lt;2,"",IF(P13&lt;2,"",AVERAGE(D6:H22,D32:H48,D58:H74,D84:H100,D110:H126,D136:H152,D162:H178,D188:H204)))</f>
        <v/>
      </c>
      <c r="R8" s="52"/>
      <c r="S8" s="52"/>
    </row>
    <row r="9" spans="1:19" x14ac:dyDescent="0.25">
      <c r="A9" s="53">
        <f>Dati!A17</f>
        <v>4</v>
      </c>
      <c r="B9" s="53">
        <f>Dati!B17</f>
        <v>2007</v>
      </c>
      <c r="C9" s="54">
        <f>IF(Dati!C17="","",LOG(Dati!C17))</f>
        <v>2.9867717342662448</v>
      </c>
      <c r="D9" s="55" t="str">
        <f>IF(Dati!J17&lt;6,"",IF(Dati!J17&gt;=7,"",Dati!J17))</f>
        <v/>
      </c>
      <c r="E9" s="55" t="str">
        <f>IF(Dati!K17&lt;6,"",IF(Dati!K17&gt;=7,"",Dati!K17))</f>
        <v/>
      </c>
      <c r="F9" s="55" t="str">
        <f>IF(Dati!L17&lt;6,"",IF(Dati!L17&gt;=7,"",Dati!L17))</f>
        <v/>
      </c>
      <c r="G9" s="55" t="str">
        <f>IF(Dati!M17&lt;6,"",IF(Dati!M17&gt;=7,"",Dati!M17))</f>
        <v/>
      </c>
      <c r="H9" s="55" t="str">
        <f>IF(Dati!N17&lt;6,"",IF(Dati!N17&gt;=7,"",Dati!N17))</f>
        <v/>
      </c>
      <c r="I9" s="56" t="str">
        <f>IF(C9&lt;6,"",IF(C9&gt;=7,"",IF(Dati!J17="","",(Dati!J17)/C9*100)))</f>
        <v/>
      </c>
      <c r="J9" s="56" t="str">
        <f>IF(C9&lt;6,"",IF(C9&gt;=7,"",IF(Dati!K17="","",(Dati!K17)/C9*100)))</f>
        <v/>
      </c>
      <c r="K9" s="56" t="str">
        <f>IF(C9&lt;6,"",IF(C9&gt;=7,"",IF(Dati!L17="","",(Dati!L17)/C9*100)))</f>
        <v/>
      </c>
      <c r="L9" s="56" t="str">
        <f>IF(C9&lt;6,"",IF(C9&gt;=7,"",IF(Dati!M17="","",(Dati!M17)/C9*100)))</f>
        <v/>
      </c>
      <c r="M9" s="56" t="str">
        <f>IF(C9&lt;6,"",IF(C9&gt;=7,"",IF(Dati!N17="","",(Dati!N17)/C9*100)))</f>
        <v/>
      </c>
      <c r="N9" s="57"/>
      <c r="O9" s="60" t="s">
        <v>26</v>
      </c>
      <c r="P9" s="52"/>
      <c r="Q9" s="61" t="str">
        <f>IF(COUNT(D6:H22,D32:H48,D58:H74,D84:H100,D110:H126,D136:H152,D162:H178,D188:H204)&lt;2,"",IF(P13&lt;2,"",STDEV(D6:H22,D32:H48,D58:H74,D84:H100,D110:H126,D136:H152,D162:H178,D188:H204)))</f>
        <v/>
      </c>
      <c r="R9" s="52"/>
      <c r="S9" s="52"/>
    </row>
    <row r="10" spans="1:19" ht="13.8" thickBot="1" x14ac:dyDescent="0.3">
      <c r="A10" s="53">
        <f>Dati!A18</f>
        <v>5</v>
      </c>
      <c r="B10" s="53" t="str">
        <f>Dati!B18</f>
        <v/>
      </c>
      <c r="C10" s="54" t="str">
        <f>IF(Dati!C18="","",LOG(Dati!C18))</f>
        <v/>
      </c>
      <c r="D10" s="55" t="str">
        <f>IF(Dati!J18&lt;6,"",IF(Dati!J18&gt;=7,"",Dati!J18))</f>
        <v/>
      </c>
      <c r="E10" s="55" t="str">
        <f>IF(Dati!K18&lt;6,"",IF(Dati!K18&gt;=7,"",Dati!K18))</f>
        <v/>
      </c>
      <c r="F10" s="55" t="str">
        <f>IF(Dati!L18&lt;6,"",IF(Dati!L18&gt;=7,"",Dati!L18))</f>
        <v/>
      </c>
      <c r="G10" s="55" t="str">
        <f>IF(Dati!M18&lt;6,"",IF(Dati!M18&gt;=7,"",Dati!M18))</f>
        <v/>
      </c>
      <c r="H10" s="55" t="str">
        <f>IF(Dati!N18&lt;6,"",IF(Dati!N18&gt;=7,"",Dati!N18))</f>
        <v/>
      </c>
      <c r="I10" s="56" t="str">
        <f>IF(C10&lt;6,"",IF(C10&gt;=7,"",IF(Dati!J18="","",(Dati!J18)/C10*100)))</f>
        <v/>
      </c>
      <c r="J10" s="56" t="str">
        <f>IF(C10&lt;6,"",IF(C10&gt;=7,"",IF(Dati!K18="","",(Dati!K18)/C10*100)))</f>
        <v/>
      </c>
      <c r="K10" s="56" t="str">
        <f>IF(C10&lt;6,"",IF(C10&gt;=7,"",IF(Dati!L18="","",(Dati!L18)/C10*100)))</f>
        <v/>
      </c>
      <c r="L10" s="56" t="str">
        <f>IF(C10&lt;6,"",IF(C10&gt;=7,"",IF(Dati!M18="","",(Dati!M18)/C10*100)))</f>
        <v/>
      </c>
      <c r="M10" s="56" t="str">
        <f>IF(C10&lt;6,"",IF(C10&gt;=7,"",IF(Dati!N18="","",(Dati!N18)/C10*100)))</f>
        <v/>
      </c>
      <c r="N10" s="57"/>
      <c r="O10" s="62" t="s">
        <v>28</v>
      </c>
      <c r="P10" s="63"/>
      <c r="Q10" s="64" t="str">
        <f>IF(COUNT(D6:H22,D32:H48,D58:H74,D84:H100,D110:H126,D136:H152,D162:H178,D188:H204)&lt;2,"Immettere più dati",IF(P13&lt;2,"Immettere più lab.",Q9*2^0.5*(TINV(0.05,COUNT(D6:H22,D32:H48,D58:H74,D84:H100,D110:H126,D136:H152,D162:H178,D188:H204)-1))))</f>
        <v>Immettere più dati</v>
      </c>
      <c r="R10" s="52"/>
      <c r="S10" s="52"/>
    </row>
    <row r="11" spans="1:19" x14ac:dyDescent="0.25">
      <c r="A11" s="53">
        <f>Dati!A19</f>
        <v>6</v>
      </c>
      <c r="B11" s="53">
        <f>Dati!B19</f>
        <v>2008</v>
      </c>
      <c r="C11" s="54">
        <f>IF(Dati!C19="","",LOG(Dati!C19))</f>
        <v>3.1931245983544616</v>
      </c>
      <c r="D11" s="55" t="str">
        <f>IF(Dati!J19&lt;6,"",IF(Dati!J19&gt;=7,"",Dati!J19))</f>
        <v/>
      </c>
      <c r="E11" s="55" t="str">
        <f>IF(Dati!K19&lt;6,"",IF(Dati!K19&gt;=7,"",Dati!K19))</f>
        <v/>
      </c>
      <c r="F11" s="55" t="str">
        <f>IF(Dati!L19&lt;6,"",IF(Dati!L19&gt;=7,"",Dati!L19))</f>
        <v/>
      </c>
      <c r="G11" s="55" t="str">
        <f>IF(Dati!M19&lt;6,"",IF(Dati!M19&gt;=7,"",Dati!M19))</f>
        <v/>
      </c>
      <c r="H11" s="55" t="str">
        <f>IF(Dati!N19&lt;6,"",IF(Dati!N19&gt;=7,"",Dati!N19))</f>
        <v/>
      </c>
      <c r="I11" s="56" t="str">
        <f>IF(C11&lt;6,"",IF(C11&gt;=7,"",IF(Dati!J19="","",(Dati!J19)/C11*100)))</f>
        <v/>
      </c>
      <c r="J11" s="56" t="str">
        <f>IF(C11&lt;6,"",IF(C11&gt;=7,"",IF(Dati!K19="","",(Dati!K19)/C11*100)))</f>
        <v/>
      </c>
      <c r="K11" s="56" t="str">
        <f>IF(C11&lt;6,"",IF(C11&gt;=7,"",IF(Dati!L19="","",(Dati!L19)/C11*100)))</f>
        <v/>
      </c>
      <c r="L11" s="56" t="str">
        <f>IF(C11&lt;6,"",IF(C11&gt;=7,"",IF(Dati!M19="","",(Dati!M19)/C11*100)))</f>
        <v/>
      </c>
      <c r="M11" s="56" t="str">
        <f>IF(C11&lt;6,"",IF(C11&gt;=7,"",IF(Dati!N19="","",(Dati!N19)/C11*100)))</f>
        <v/>
      </c>
      <c r="N11" s="57"/>
      <c r="O11" s="57"/>
      <c r="P11" s="52"/>
      <c r="Q11" s="52"/>
      <c r="R11" s="52"/>
      <c r="S11" s="52"/>
    </row>
    <row r="12" spans="1:19" x14ac:dyDescent="0.25">
      <c r="A12" s="53">
        <f>Dati!A20</f>
        <v>7</v>
      </c>
      <c r="B12" s="53" t="str">
        <f>Dati!B20</f>
        <v/>
      </c>
      <c r="C12" s="54" t="str">
        <f>IF(Dati!C20="","",LOG(Dati!C20))</f>
        <v/>
      </c>
      <c r="D12" s="55" t="str">
        <f>IF(Dati!J20&lt;6,"",IF(Dati!J20&gt;=7,"",Dati!J20))</f>
        <v/>
      </c>
      <c r="E12" s="55" t="str">
        <f>IF(Dati!K20&lt;6,"",IF(Dati!K20&gt;=7,"",Dati!K20))</f>
        <v/>
      </c>
      <c r="F12" s="55" t="str">
        <f>IF(Dati!L20&lt;6,"",IF(Dati!L20&gt;=7,"",Dati!L20))</f>
        <v/>
      </c>
      <c r="G12" s="55" t="str">
        <f>IF(Dati!M20&lt;6,"",IF(Dati!M20&gt;=7,"",Dati!M20))</f>
        <v/>
      </c>
      <c r="H12" s="55" t="str">
        <f>IF(Dati!N20&lt;6,"",IF(Dati!N20&gt;=7,"",Dati!N20))</f>
        <v/>
      </c>
      <c r="I12" s="56" t="str">
        <f>IF(C12&lt;6,"",IF(C12&gt;=7,"",IF(Dati!J20="","",(Dati!J20)/C12*100)))</f>
        <v/>
      </c>
      <c r="J12" s="56" t="str">
        <f>IF(C12&lt;6,"",IF(C12&gt;=7,"",IF(Dati!K20="","",(Dati!K20)/C12*100)))</f>
        <v/>
      </c>
      <c r="K12" s="56" t="str">
        <f>IF(C12&lt;6,"",IF(C12&gt;=7,"",IF(Dati!L20="","",(Dati!L20)/C12*100)))</f>
        <v/>
      </c>
      <c r="L12" s="56" t="str">
        <f>IF(C12&lt;6,"",IF(C12&gt;=7,"",IF(Dati!M20="","",(Dati!M20)/C12*100)))</f>
        <v/>
      </c>
      <c r="M12" s="56" t="str">
        <f>IF(C12&lt;6,"",IF(C12&gt;=7,"",IF(Dati!N20="","",(Dati!N20)/C12*100)))</f>
        <v/>
      </c>
      <c r="N12" s="57"/>
      <c r="O12" s="57"/>
      <c r="P12" s="52"/>
      <c r="Q12" s="52"/>
      <c r="R12" s="52"/>
      <c r="S12" s="52"/>
    </row>
    <row r="13" spans="1:19" x14ac:dyDescent="0.25">
      <c r="A13" s="53">
        <f>Dati!A21</f>
        <v>8</v>
      </c>
      <c r="B13" s="53">
        <f>Dati!B21</f>
        <v>2008</v>
      </c>
      <c r="C13" s="54" t="str">
        <f>IF(Dati!C21="","",LOG(Dati!C21))</f>
        <v/>
      </c>
      <c r="D13" s="55" t="str">
        <f>IF(Dati!J21&lt;6,"",IF(Dati!J21&gt;=7,"",Dati!J21))</f>
        <v/>
      </c>
      <c r="E13" s="55" t="str">
        <f>IF(Dati!K21&lt;6,"",IF(Dati!K21&gt;=7,"",Dati!K21))</f>
        <v/>
      </c>
      <c r="F13" s="55" t="str">
        <f>IF(Dati!L21&lt;6,"",IF(Dati!L21&gt;=7,"",Dati!L21))</f>
        <v/>
      </c>
      <c r="G13" s="55" t="str">
        <f>IF(Dati!M21&lt;6,"",IF(Dati!M21&gt;=7,"",Dati!M21))</f>
        <v/>
      </c>
      <c r="H13" s="55" t="str">
        <f>IF(Dati!N21&lt;6,"",IF(Dati!N21&gt;=7,"",Dati!N21))</f>
        <v/>
      </c>
      <c r="I13" s="56" t="str">
        <f>IF(C13&lt;6,"",IF(C13&gt;=7,"",IF(Dati!J21="","",(Dati!J21)/C13*100)))</f>
        <v/>
      </c>
      <c r="J13" s="56" t="str">
        <f>IF(C13&lt;6,"",IF(C13&gt;=7,"",IF(Dati!K21="","",(Dati!K21)/C13*100)))</f>
        <v/>
      </c>
      <c r="K13" s="56" t="str">
        <f>IF(C13&lt;6,"",IF(C13&gt;=7,"",IF(Dati!L21="","",(Dati!L21)/C13*100)))</f>
        <v/>
      </c>
      <c r="L13" s="56" t="str">
        <f>IF(C13&lt;6,"",IF(C13&gt;=7,"",IF(Dati!M21="","",(Dati!M21)/C13*100)))</f>
        <v/>
      </c>
      <c r="M13" s="56" t="str">
        <f>IF(C13&lt;6,"",IF(C13&gt;=7,"",IF(Dati!N21="","",(Dati!N21)/C13*100)))</f>
        <v/>
      </c>
      <c r="N13" s="57"/>
      <c r="O13" s="65" t="s">
        <v>32</v>
      </c>
      <c r="P13" s="52">
        <f>COUNT(E24,E50,E76,E102,E128,E154,E180,E206)</f>
        <v>0</v>
      </c>
      <c r="Q13" s="52"/>
      <c r="R13" s="52"/>
      <c r="S13" s="52"/>
    </row>
    <row r="14" spans="1:19" x14ac:dyDescent="0.25">
      <c r="A14" s="53">
        <f>Dati!A22</f>
        <v>9</v>
      </c>
      <c r="B14" s="53" t="e">
        <f>Dati!B22</f>
        <v>#REF!</v>
      </c>
      <c r="C14" s="54" t="e">
        <f>IF(Dati!C22="","",LOG(Dati!C22))</f>
        <v>#REF!</v>
      </c>
      <c r="D14" s="55" t="e">
        <f>IF(Dati!J22&lt;6,"",IF(Dati!J22&gt;=7,"",Dati!J22))</f>
        <v>#REF!</v>
      </c>
      <c r="E14" s="55" t="e">
        <f>IF(Dati!K22&lt;6,"",IF(Dati!K22&gt;=7,"",Dati!K22))</f>
        <v>#REF!</v>
      </c>
      <c r="F14" s="55" t="e">
        <f>IF(Dati!L22&lt;6,"",IF(Dati!L22&gt;=7,"",Dati!L22))</f>
        <v>#REF!</v>
      </c>
      <c r="G14" s="55" t="e">
        <f>IF(Dati!M22&lt;6,"",IF(Dati!M22&gt;=7,"",Dati!M22))</f>
        <v>#REF!</v>
      </c>
      <c r="H14" s="55" t="e">
        <f>IF(Dati!N22&lt;6,"",IF(Dati!N22&gt;=7,"",Dati!N22))</f>
        <v>#REF!</v>
      </c>
      <c r="I14" s="56" t="e">
        <f>IF(C14&lt;6,"",IF(C14&gt;=7,"",IF(Dati!J22="","",(Dati!J22)/C14*100)))</f>
        <v>#REF!</v>
      </c>
      <c r="J14" s="56" t="e">
        <f>IF(C14&lt;6,"",IF(C14&gt;=7,"",IF(Dati!K22="","",(Dati!K22)/C14*100)))</f>
        <v>#REF!</v>
      </c>
      <c r="K14" s="56" t="e">
        <f>IF(C14&lt;6,"",IF(C14&gt;=7,"",IF(Dati!L22="","",(Dati!L22)/C14*100)))</f>
        <v>#REF!</v>
      </c>
      <c r="L14" s="56" t="e">
        <f>IF(C14&lt;6,"",IF(C14&gt;=7,"",IF(Dati!M22="","",(Dati!M22)/C14*100)))</f>
        <v>#REF!</v>
      </c>
      <c r="M14" s="56" t="e">
        <f>IF(C14&lt;6,"",IF(C14&gt;=7,"",IF(Dati!N22="","",(Dati!N22)/C14*100)))</f>
        <v>#REF!</v>
      </c>
      <c r="N14" s="57"/>
      <c r="O14" s="57"/>
      <c r="P14" s="52"/>
      <c r="Q14" s="52"/>
      <c r="R14" s="52"/>
      <c r="S14" s="52"/>
    </row>
    <row r="15" spans="1:19" x14ac:dyDescent="0.25">
      <c r="A15" s="53">
        <f>Dati!A23</f>
        <v>10</v>
      </c>
      <c r="B15" s="53" t="e">
        <f>Dati!B23</f>
        <v>#REF!</v>
      </c>
      <c r="C15" s="54" t="e">
        <f>IF(Dati!C23="","",LOG(Dati!C23))</f>
        <v>#REF!</v>
      </c>
      <c r="D15" s="55" t="e">
        <f>IF(Dati!J23&lt;6,"",IF(Dati!J23&gt;=7,"",Dati!J23))</f>
        <v>#REF!</v>
      </c>
      <c r="E15" s="55" t="e">
        <f>IF(Dati!K23&lt;6,"",IF(Dati!K23&gt;=7,"",Dati!K23))</f>
        <v>#REF!</v>
      </c>
      <c r="F15" s="55" t="e">
        <f>IF(Dati!L23&lt;6,"",IF(Dati!L23&gt;=7,"",Dati!L23))</f>
        <v>#REF!</v>
      </c>
      <c r="G15" s="55" t="e">
        <f>IF(Dati!M23&lt;6,"",IF(Dati!M23&gt;=7,"",Dati!M23))</f>
        <v>#REF!</v>
      </c>
      <c r="H15" s="55" t="e">
        <f>IF(Dati!N23&lt;6,"",IF(Dati!N23&gt;=7,"",Dati!N23))</f>
        <v>#REF!</v>
      </c>
      <c r="I15" s="56" t="e">
        <f>IF(C15&lt;6,"",IF(C15&gt;=7,"",IF(Dati!J23="","",(Dati!J23)/C15*100)))</f>
        <v>#REF!</v>
      </c>
      <c r="J15" s="56" t="e">
        <f>IF(C15&lt;6,"",IF(C15&gt;=7,"",IF(Dati!K23="","",(Dati!K23)/C15*100)))</f>
        <v>#REF!</v>
      </c>
      <c r="K15" s="56" t="e">
        <f>IF(C15&lt;6,"",IF(C15&gt;=7,"",IF(Dati!L23="","",(Dati!L23)/C15*100)))</f>
        <v>#REF!</v>
      </c>
      <c r="L15" s="56" t="e">
        <f>IF(C15&lt;6,"",IF(C15&gt;=7,"",IF(Dati!M23="","",(Dati!M23)/C15*100)))</f>
        <v>#REF!</v>
      </c>
      <c r="M15" s="56" t="e">
        <f>IF(C15&lt;6,"",IF(C15&gt;=7,"",IF(Dati!N23="","",(Dati!N23)/C15*100)))</f>
        <v>#REF!</v>
      </c>
      <c r="N15" s="57"/>
      <c r="O15" s="57"/>
      <c r="P15" s="52"/>
      <c r="Q15" s="52"/>
      <c r="R15" s="52"/>
      <c r="S15" s="52"/>
    </row>
    <row r="16" spans="1:19" x14ac:dyDescent="0.25">
      <c r="A16" s="53">
        <f>Dati!A24</f>
        <v>11</v>
      </c>
      <c r="B16" s="53" t="e">
        <f>Dati!B24</f>
        <v>#REF!</v>
      </c>
      <c r="C16" s="54" t="e">
        <f>IF(Dati!C24="","",LOG(Dati!C24))</f>
        <v>#REF!</v>
      </c>
      <c r="D16" s="55" t="e">
        <f>IF(Dati!J24&lt;6,"",IF(Dati!J24&gt;=7,"",Dati!J24))</f>
        <v>#REF!</v>
      </c>
      <c r="E16" s="55" t="e">
        <f>IF(Dati!K24&lt;6,"",IF(Dati!K24&gt;=7,"",Dati!K24))</f>
        <v>#REF!</v>
      </c>
      <c r="F16" s="55" t="e">
        <f>IF(Dati!L24&lt;6,"",IF(Dati!L24&gt;=7,"",Dati!L24))</f>
        <v>#REF!</v>
      </c>
      <c r="G16" s="55" t="e">
        <f>IF(Dati!M24&lt;6,"",IF(Dati!M24&gt;=7,"",Dati!M24))</f>
        <v>#REF!</v>
      </c>
      <c r="H16" s="55" t="e">
        <f>IF(Dati!N24&lt;6,"",IF(Dati!N24&gt;=7,"",Dati!N24))</f>
        <v>#REF!</v>
      </c>
      <c r="I16" s="56" t="e">
        <f>IF(C16&lt;6,"",IF(C16&gt;=7,"",IF(Dati!J24="","",(Dati!J24)/C16*100)))</f>
        <v>#REF!</v>
      </c>
      <c r="J16" s="56" t="e">
        <f>IF(C16&lt;6,"",IF(C16&gt;=7,"",IF(Dati!K24="","",(Dati!K24)/C16*100)))</f>
        <v>#REF!</v>
      </c>
      <c r="K16" s="56" t="e">
        <f>IF(C16&lt;6,"",IF(C16&gt;=7,"",IF(Dati!L24="","",(Dati!L24)/C16*100)))</f>
        <v>#REF!</v>
      </c>
      <c r="L16" s="56" t="e">
        <f>IF(C16&lt;6,"",IF(C16&gt;=7,"",IF(Dati!M24="","",(Dati!M24)/C16*100)))</f>
        <v>#REF!</v>
      </c>
      <c r="M16" s="56" t="e">
        <f>IF(C16&lt;6,"",IF(C16&gt;=7,"",IF(Dati!N24="","",(Dati!N24)/C16*100)))</f>
        <v>#REF!</v>
      </c>
      <c r="N16" s="57"/>
      <c r="O16" s="57"/>
      <c r="P16" s="52"/>
      <c r="Q16" s="52"/>
      <c r="R16" s="52"/>
      <c r="S16" s="52"/>
    </row>
    <row r="17" spans="1:19" x14ac:dyDescent="0.25">
      <c r="A17" s="53">
        <f>Dati!A25</f>
        <v>12</v>
      </c>
      <c r="B17" s="53" t="e">
        <f>Dati!B25</f>
        <v>#REF!</v>
      </c>
      <c r="C17" s="54" t="e">
        <f>IF(Dati!C25="","",LOG(Dati!C25))</f>
        <v>#REF!</v>
      </c>
      <c r="D17" s="55" t="e">
        <f>IF(Dati!J25&lt;6,"",IF(Dati!J25&gt;=7,"",Dati!J25))</f>
        <v>#REF!</v>
      </c>
      <c r="E17" s="55" t="e">
        <f>IF(Dati!K25&lt;6,"",IF(Dati!K25&gt;=7,"",Dati!K25))</f>
        <v>#REF!</v>
      </c>
      <c r="F17" s="55" t="e">
        <f>IF(Dati!L25&lt;6,"",IF(Dati!L25&gt;=7,"",Dati!L25))</f>
        <v>#REF!</v>
      </c>
      <c r="G17" s="55" t="e">
        <f>IF(Dati!M25&lt;6,"",IF(Dati!M25&gt;=7,"",Dati!M25))</f>
        <v>#REF!</v>
      </c>
      <c r="H17" s="55" t="e">
        <f>IF(Dati!N25&lt;6,"",IF(Dati!N25&gt;=7,"",Dati!N25))</f>
        <v>#REF!</v>
      </c>
      <c r="I17" s="56" t="e">
        <f>IF(C17&lt;6,"",IF(C17&gt;=7,"",IF(Dati!J25="","",(Dati!J25)/C17*100)))</f>
        <v>#REF!</v>
      </c>
      <c r="J17" s="56" t="e">
        <f>IF(C17&lt;6,"",IF(C17&gt;=7,"",IF(Dati!K25="","",(Dati!K25)/C17*100)))</f>
        <v>#REF!</v>
      </c>
      <c r="K17" s="56" t="e">
        <f>IF(C17&lt;6,"",IF(C17&gt;=7,"",IF(Dati!L25="","",(Dati!L25)/C17*100)))</f>
        <v>#REF!</v>
      </c>
      <c r="L17" s="56" t="e">
        <f>IF(C17&lt;6,"",IF(C17&gt;=7,"",IF(Dati!M25="","",(Dati!M25)/C17*100)))</f>
        <v>#REF!</v>
      </c>
      <c r="M17" s="56" t="e">
        <f>IF(C17&lt;6,"",IF(C17&gt;=7,"",IF(Dati!N25="","",(Dati!N25)/C17*100)))</f>
        <v>#REF!</v>
      </c>
      <c r="N17" s="57"/>
      <c r="O17" s="57"/>
      <c r="P17" s="52"/>
      <c r="Q17" s="52"/>
      <c r="R17" s="52"/>
      <c r="S17" s="52"/>
    </row>
    <row r="18" spans="1:19" x14ac:dyDescent="0.25">
      <c r="A18" s="53">
        <f>Dati!A26</f>
        <v>13</v>
      </c>
      <c r="B18" s="53" t="e">
        <f>Dati!B26</f>
        <v>#REF!</v>
      </c>
      <c r="C18" s="54" t="e">
        <f>IF(Dati!C26="","",LOG(Dati!C26))</f>
        <v>#REF!</v>
      </c>
      <c r="D18" s="55" t="e">
        <f>IF(Dati!J26&lt;6,"",IF(Dati!J26&gt;=7,"",Dati!J26))</f>
        <v>#REF!</v>
      </c>
      <c r="E18" s="55" t="e">
        <f>IF(Dati!K26&lt;6,"",IF(Dati!K26&gt;=7,"",Dati!K26))</f>
        <v>#REF!</v>
      </c>
      <c r="F18" s="55" t="e">
        <f>IF(Dati!L26&lt;6,"",IF(Dati!L26&gt;=7,"",Dati!L26))</f>
        <v>#REF!</v>
      </c>
      <c r="G18" s="55" t="e">
        <f>IF(Dati!M26&lt;6,"",IF(Dati!M26&gt;=7,"",Dati!M26))</f>
        <v>#REF!</v>
      </c>
      <c r="H18" s="55" t="e">
        <f>IF(Dati!N26&lt;6,"",IF(Dati!N26&gt;=7,"",Dati!N26))</f>
        <v>#REF!</v>
      </c>
      <c r="I18" s="56" t="e">
        <f>IF(C18&lt;6,"",IF(C18&gt;=7,"",IF(Dati!J26="","",(Dati!J26)/C18*100)))</f>
        <v>#REF!</v>
      </c>
      <c r="J18" s="56" t="e">
        <f>IF(C18&lt;6,"",IF(C18&gt;=7,"",IF(Dati!K26="","",(Dati!K26)/C18*100)))</f>
        <v>#REF!</v>
      </c>
      <c r="K18" s="56" t="e">
        <f>IF(C18&lt;6,"",IF(C18&gt;=7,"",IF(Dati!L26="","",(Dati!L26)/C18*100)))</f>
        <v>#REF!</v>
      </c>
      <c r="L18" s="56" t="e">
        <f>IF(C18&lt;6,"",IF(C18&gt;=7,"",IF(Dati!M26="","",(Dati!M26)/C18*100)))</f>
        <v>#REF!</v>
      </c>
      <c r="M18" s="56" t="e">
        <f>IF(C18&lt;6,"",IF(C18&gt;=7,"",IF(Dati!N26="","",(Dati!N26)/C18*100)))</f>
        <v>#REF!</v>
      </c>
      <c r="N18" s="57"/>
      <c r="O18" s="57"/>
      <c r="P18" s="52"/>
      <c r="Q18" s="52"/>
      <c r="R18" s="52"/>
      <c r="S18" s="52"/>
    </row>
    <row r="19" spans="1:19" x14ac:dyDescent="0.25">
      <c r="A19" s="53">
        <f>Dati!A27</f>
        <v>14</v>
      </c>
      <c r="B19" s="53" t="e">
        <f>Dati!B27</f>
        <v>#REF!</v>
      </c>
      <c r="C19" s="54" t="e">
        <f>IF(Dati!C27="","",LOG(Dati!C27))</f>
        <v>#REF!</v>
      </c>
      <c r="D19" s="55" t="e">
        <f>IF(Dati!J27&lt;6,"",IF(Dati!J27&gt;=7,"",Dati!J27))</f>
        <v>#REF!</v>
      </c>
      <c r="E19" s="55" t="e">
        <f>IF(Dati!K27&lt;6,"",IF(Dati!K27&gt;=7,"",Dati!K27))</f>
        <v>#REF!</v>
      </c>
      <c r="F19" s="55" t="e">
        <f>IF(Dati!L27&lt;6,"",IF(Dati!L27&gt;=7,"",Dati!L27))</f>
        <v>#REF!</v>
      </c>
      <c r="G19" s="55" t="e">
        <f>IF(Dati!M27&lt;6,"",IF(Dati!M27&gt;=7,"",Dati!M27))</f>
        <v>#REF!</v>
      </c>
      <c r="H19" s="55" t="e">
        <f>IF(Dati!N27&lt;6,"",IF(Dati!N27&gt;=7,"",Dati!N27))</f>
        <v>#REF!</v>
      </c>
      <c r="I19" s="56" t="e">
        <f>IF(C19&lt;6,"",IF(C19&gt;=7,"",IF(Dati!J27="","",(Dati!J27)/C19*100)))</f>
        <v>#REF!</v>
      </c>
      <c r="J19" s="56" t="e">
        <f>IF(C19&lt;6,"",IF(C19&gt;=7,"",IF(Dati!K27="","",(Dati!K27)/C19*100)))</f>
        <v>#REF!</v>
      </c>
      <c r="K19" s="56" t="e">
        <f>IF(C19&lt;6,"",IF(C19&gt;=7,"",IF(Dati!L27="","",(Dati!L27)/C19*100)))</f>
        <v>#REF!</v>
      </c>
      <c r="L19" s="56" t="e">
        <f>IF(C19&lt;6,"",IF(C19&gt;=7,"",IF(Dati!M27="","",(Dati!M27)/C19*100)))</f>
        <v>#REF!</v>
      </c>
      <c r="M19" s="56" t="e">
        <f>IF(C19&lt;6,"",IF(C19&gt;=7,"",IF(Dati!N27="","",(Dati!N27)/C19*100)))</f>
        <v>#REF!</v>
      </c>
      <c r="N19" s="57"/>
      <c r="O19" s="57"/>
      <c r="P19" s="52"/>
      <c r="Q19" s="52"/>
      <c r="R19" s="52"/>
      <c r="S19" s="52"/>
    </row>
    <row r="20" spans="1:19" x14ac:dyDescent="0.25">
      <c r="A20" s="53">
        <f>Dati!A28</f>
        <v>15</v>
      </c>
      <c r="B20" s="53" t="e">
        <f>Dati!B28</f>
        <v>#REF!</v>
      </c>
      <c r="C20" s="54" t="e">
        <f>IF(Dati!C28="","",LOG(Dati!C28))</f>
        <v>#REF!</v>
      </c>
      <c r="D20" s="55" t="e">
        <f>IF(Dati!J28&lt;6,"",IF(Dati!J28&gt;=7,"",Dati!J28))</f>
        <v>#REF!</v>
      </c>
      <c r="E20" s="55" t="e">
        <f>IF(Dati!K28&lt;6,"",IF(Dati!K28&gt;=7,"",Dati!K28))</f>
        <v>#REF!</v>
      </c>
      <c r="F20" s="55" t="e">
        <f>IF(Dati!L28&lt;6,"",IF(Dati!L28&gt;=7,"",Dati!L28))</f>
        <v>#REF!</v>
      </c>
      <c r="G20" s="55" t="e">
        <f>IF(Dati!M28&lt;6,"",IF(Dati!M28&gt;=7,"",Dati!M28))</f>
        <v>#REF!</v>
      </c>
      <c r="H20" s="55" t="e">
        <f>IF(Dati!N28&lt;6,"",IF(Dati!N28&gt;=7,"",Dati!N28))</f>
        <v>#REF!</v>
      </c>
      <c r="I20" s="56" t="e">
        <f>IF(C20&lt;6,"",IF(C20&gt;=7,"",IF(Dati!J28="","",(Dati!J28)/C20*100)))</f>
        <v>#REF!</v>
      </c>
      <c r="J20" s="56" t="e">
        <f>IF(C20&lt;6,"",IF(C20&gt;=7,"",IF(Dati!K28="","",(Dati!K28)/C20*100)))</f>
        <v>#REF!</v>
      </c>
      <c r="K20" s="56" t="e">
        <f>IF(C20&lt;6,"",IF(C20&gt;=7,"",IF(Dati!L28="","",(Dati!L28)/C20*100)))</f>
        <v>#REF!</v>
      </c>
      <c r="L20" s="56" t="e">
        <f>IF(C20&lt;6,"",IF(C20&gt;=7,"",IF(Dati!M28="","",(Dati!M28)/C20*100)))</f>
        <v>#REF!</v>
      </c>
      <c r="M20" s="56" t="e">
        <f>IF(C20&lt;6,"",IF(C20&gt;=7,"",IF(Dati!N28="","",(Dati!N28)/C20*100)))</f>
        <v>#REF!</v>
      </c>
      <c r="N20" s="57"/>
      <c r="O20" s="57"/>
      <c r="P20" s="52"/>
      <c r="Q20" s="52"/>
      <c r="R20" s="52"/>
      <c r="S20" s="52"/>
    </row>
    <row r="21" spans="1:19" x14ac:dyDescent="0.25">
      <c r="A21" s="53">
        <f>Dati!A29</f>
        <v>16</v>
      </c>
      <c r="B21" s="53" t="e">
        <f>Dati!B29</f>
        <v>#REF!</v>
      </c>
      <c r="C21" s="54" t="e">
        <f>IF(Dati!C29="","",LOG(Dati!C29))</f>
        <v>#REF!</v>
      </c>
      <c r="D21" s="55" t="e">
        <f>IF(Dati!J29&lt;6,"",IF(Dati!J29&gt;=7,"",Dati!J29))</f>
        <v>#REF!</v>
      </c>
      <c r="E21" s="55" t="e">
        <f>IF(Dati!K29&lt;6,"",IF(Dati!K29&gt;=7,"",Dati!K29))</f>
        <v>#REF!</v>
      </c>
      <c r="F21" s="55" t="e">
        <f>IF(Dati!L29&lt;6,"",IF(Dati!L29&gt;=7,"",Dati!L29))</f>
        <v>#REF!</v>
      </c>
      <c r="G21" s="55" t="e">
        <f>IF(Dati!M29&lt;6,"",IF(Dati!M29&gt;=7,"",Dati!M29))</f>
        <v>#REF!</v>
      </c>
      <c r="H21" s="55" t="e">
        <f>IF(Dati!N29&lt;6,"",IF(Dati!N29&gt;=7,"",Dati!N29))</f>
        <v>#REF!</v>
      </c>
      <c r="I21" s="56" t="e">
        <f>IF(C21&lt;6,"",IF(C21&gt;=7,"",IF(Dati!J29="","",(Dati!J29)/C21*100)))</f>
        <v>#REF!</v>
      </c>
      <c r="J21" s="56" t="e">
        <f>IF(C21&lt;6,"",IF(C21&gt;=7,"",IF(Dati!K29="","",(Dati!K29)/C21*100)))</f>
        <v>#REF!</v>
      </c>
      <c r="K21" s="56" t="e">
        <f>IF(C21&lt;6,"",IF(C21&gt;=7,"",IF(Dati!L29="","",(Dati!L29)/C21*100)))</f>
        <v>#REF!</v>
      </c>
      <c r="L21" s="56" t="e">
        <f>IF(C21&lt;6,"",IF(C21&gt;=7,"",IF(Dati!M29="","",(Dati!M29)/C21*100)))</f>
        <v>#REF!</v>
      </c>
      <c r="M21" s="56" t="e">
        <f>IF(C21&lt;6,"",IF(C21&gt;=7,"",IF(Dati!N29="","",(Dati!N29)/C21*100)))</f>
        <v>#REF!</v>
      </c>
      <c r="N21" s="57"/>
      <c r="O21" s="57"/>
      <c r="P21" s="52"/>
      <c r="Q21" s="52"/>
      <c r="R21" s="52"/>
      <c r="S21" s="52"/>
    </row>
    <row r="22" spans="1:19" x14ac:dyDescent="0.25">
      <c r="A22" s="53">
        <f>Dati!A30</f>
        <v>17</v>
      </c>
      <c r="B22" s="53" t="e">
        <f>Dati!B30</f>
        <v>#REF!</v>
      </c>
      <c r="C22" s="54" t="e">
        <f>IF(Dati!C30="","",LOG(Dati!C30))</f>
        <v>#REF!</v>
      </c>
      <c r="D22" s="55" t="e">
        <f>IF(Dati!J30&lt;6,"",IF(Dati!J30&gt;=7,"",Dati!J30))</f>
        <v>#REF!</v>
      </c>
      <c r="E22" s="55" t="e">
        <f>IF(Dati!K30&lt;6,"",IF(Dati!K30&gt;=7,"",Dati!K30))</f>
        <v>#REF!</v>
      </c>
      <c r="F22" s="55" t="e">
        <f>IF(Dati!L30&lt;6,"",IF(Dati!L30&gt;=7,"",Dati!L30))</f>
        <v>#REF!</v>
      </c>
      <c r="G22" s="55" t="e">
        <f>IF(Dati!M30&lt;6,"",IF(Dati!M30&gt;=7,"",Dati!M30))</f>
        <v>#REF!</v>
      </c>
      <c r="H22" s="55" t="e">
        <f>IF(Dati!N30&lt;6,"",IF(Dati!N30&gt;=7,"",Dati!N30))</f>
        <v>#REF!</v>
      </c>
      <c r="I22" s="56" t="e">
        <f>IF(C22&lt;6,"",IF(C22&gt;=7,"",IF(Dati!J30="","",(Dati!J30)/C22*100)))</f>
        <v>#REF!</v>
      </c>
      <c r="J22" s="56" t="e">
        <f>IF(C22&lt;6,"",IF(C22&gt;=7,"",IF(Dati!K30="","",(Dati!K30)/C22*100)))</f>
        <v>#REF!</v>
      </c>
      <c r="K22" s="56" t="e">
        <f>IF(C22&lt;6,"",IF(C22&gt;=7,"",IF(Dati!L30="","",(Dati!L30)/C22*100)))</f>
        <v>#REF!</v>
      </c>
      <c r="L22" s="56" t="e">
        <f>IF(C22&lt;6,"",IF(C22&gt;=7,"",IF(Dati!M30="","",(Dati!M30)/C22*100)))</f>
        <v>#REF!</v>
      </c>
      <c r="M22" s="56" t="e">
        <f>IF(C22&lt;6,"",IF(C22&gt;=7,"",IF(Dati!N30="","",(Dati!N30)/C22*100)))</f>
        <v>#REF!</v>
      </c>
      <c r="N22" s="57"/>
      <c r="O22" s="57"/>
      <c r="P22" s="52"/>
      <c r="Q22" s="52"/>
      <c r="R22" s="52"/>
      <c r="S22" s="52"/>
    </row>
    <row r="23" spans="1:19" ht="13.8" thickBot="1" x14ac:dyDescent="0.3">
      <c r="A23" s="66"/>
      <c r="B23" s="66"/>
      <c r="C23" s="67"/>
      <c r="D23" s="66"/>
      <c r="E23" s="66"/>
      <c r="F23" s="66"/>
      <c r="G23" s="66"/>
      <c r="H23" s="66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19" ht="13.8" thickTop="1" x14ac:dyDescent="0.25">
      <c r="A24" s="68"/>
      <c r="B24" s="68"/>
      <c r="C24" s="69" t="s">
        <v>14</v>
      </c>
      <c r="D24" s="69"/>
      <c r="E24" s="70" t="str">
        <f>IF(COUNT(D6:H22)&lt;2,"",AVERAGE(D6:H22))</f>
        <v/>
      </c>
      <c r="F24" s="69"/>
      <c r="G24" s="69"/>
      <c r="H24" s="69"/>
      <c r="I24" s="71"/>
      <c r="J24" s="72" t="s">
        <v>7</v>
      </c>
      <c r="K24" s="71"/>
      <c r="L24" s="71"/>
      <c r="M24" s="71"/>
    </row>
    <row r="25" spans="1:19" x14ac:dyDescent="0.25">
      <c r="C25" s="73" t="s">
        <v>6</v>
      </c>
      <c r="E25" s="55" t="str">
        <f>IF(COUNT(D6:H22)&lt;2,"",STDEV(D6:H22))</f>
        <v/>
      </c>
      <c r="J25" s="73" t="s">
        <v>14</v>
      </c>
      <c r="K25" s="73"/>
      <c r="L25" s="55" t="str">
        <f>IF(COUNT(I6:M22)=0,"",AVERAGE(I6:M22))</f>
        <v/>
      </c>
    </row>
    <row r="26" spans="1:19" x14ac:dyDescent="0.25">
      <c r="C26" s="73" t="s">
        <v>23</v>
      </c>
      <c r="E26" s="55" t="str">
        <f>IF(COUNT(D6:H22)=0,"Immettere dati",IF(COUNT(D6:H22)&lt;2,"Immettere più dati",E25*2^0.5*(TINV(0.05,COUNT(D6:H22)-1))))</f>
        <v>Immettere dati</v>
      </c>
      <c r="F26" s="54" t="str">
        <f>IF(COUNT(D6:H22)=0,"",IF(COUNT(D6:H22)&lt;6,"Attenzione, dati insufficienti!",""))</f>
        <v/>
      </c>
      <c r="J26" s="73" t="s">
        <v>52</v>
      </c>
      <c r="K26" s="73"/>
      <c r="L26" s="55" t="str">
        <f>IF(COUNT(I6:M22)&lt;2,"",STDEV(I6:M22)*2)</f>
        <v/>
      </c>
    </row>
    <row r="27" spans="1:19" x14ac:dyDescent="0.25">
      <c r="C27" s="39" t="s">
        <v>9</v>
      </c>
      <c r="E27" s="55" t="str">
        <f>IF(COUNT(D6:H22)&lt;2,"",E26/(2^0.5))</f>
        <v/>
      </c>
      <c r="F27" s="74" t="str">
        <f>IF(COUNT(D6:H22)=0,"",IF(COUNT(D6:H22)&lt;6,"Attenzione, dati insufficienti!",""))</f>
        <v/>
      </c>
      <c r="J27" s="75" t="s">
        <v>48</v>
      </c>
      <c r="L27" s="39" t="str">
        <f>IF(COUNT(I6:M22)&lt;2,"",DEVSQ(I6:M22))</f>
        <v/>
      </c>
    </row>
    <row r="28" spans="1:19" ht="13.8" thickBot="1" x14ac:dyDescent="0.3">
      <c r="C28" s="39" t="s">
        <v>10</v>
      </c>
      <c r="E28" s="55" t="str">
        <f>IF(COUNT(D6:H22)&lt;2,"",E26/2)</f>
        <v/>
      </c>
      <c r="F28" s="74" t="str">
        <f>IF(COUNT(D6:H22)=0,"",IF(COUNT(D6:H22)&lt;6,"Attenzione, dati insufficienti!",""))</f>
        <v/>
      </c>
      <c r="J28" s="75" t="s">
        <v>49</v>
      </c>
      <c r="L28" s="39" t="str">
        <f>IF(COUNT(I6:M22)&lt;2,"",VAR(I6:M22))</f>
        <v/>
      </c>
    </row>
    <row r="29" spans="1:19" ht="13.8" thickTop="1" x14ac:dyDescent="0.25">
      <c r="A29" s="71"/>
      <c r="B29" s="71"/>
      <c r="C29" s="71"/>
      <c r="D29" s="71"/>
      <c r="E29" s="70"/>
      <c r="F29" s="71"/>
      <c r="G29" s="71"/>
      <c r="H29" s="71"/>
      <c r="I29" s="71"/>
      <c r="J29" s="71"/>
      <c r="K29" s="71"/>
      <c r="L29" s="71"/>
      <c r="M29" s="71"/>
    </row>
    <row r="30" spans="1:19" x14ac:dyDescent="0.25">
      <c r="A30" s="39" t="s">
        <v>16</v>
      </c>
      <c r="D30" s="45"/>
      <c r="E30" s="44"/>
      <c r="F30" s="44"/>
      <c r="G30" s="52"/>
      <c r="H30" s="52"/>
    </row>
    <row r="31" spans="1:19" ht="36" x14ac:dyDescent="0.25">
      <c r="A31" s="48" t="str">
        <f>Dati!A45</f>
        <v>N.</v>
      </c>
      <c r="B31" s="48" t="str">
        <f>Dati!B45</f>
        <v>Anno</v>
      </c>
      <c r="C31" s="48" t="str">
        <f>Dati!C45</f>
        <v>Valore assegnato</v>
      </c>
      <c r="D31" s="48">
        <f>Dati!D45</f>
        <v>1</v>
      </c>
      <c r="E31" s="48">
        <f>Dati!E45</f>
        <v>2</v>
      </c>
      <c r="F31" s="48">
        <f>Dati!F45</f>
        <v>3</v>
      </c>
      <c r="G31" s="48">
        <f>Dati!G45</f>
        <v>4</v>
      </c>
      <c r="H31" s="48">
        <f>Dati!H45</f>
        <v>5</v>
      </c>
      <c r="I31" s="1016" t="s">
        <v>13</v>
      </c>
      <c r="J31" s="1016"/>
      <c r="K31" s="1016"/>
      <c r="L31" s="1016"/>
      <c r="M31" s="1016"/>
    </row>
    <row r="32" spans="1:19" x14ac:dyDescent="0.25">
      <c r="A32" s="48">
        <f>Dati!A46</f>
        <v>1</v>
      </c>
      <c r="B32" s="48">
        <f>Dati!B46</f>
        <v>2007</v>
      </c>
      <c r="C32" s="54" t="e">
        <f>IF(Dati!C46="","",LOG(Dati!C46))</f>
        <v>#VALUE!</v>
      </c>
      <c r="D32" s="55" t="e">
        <f>IF(Dati!J46&lt;6,"",IF(Dati!J46&gt;=7,"",Dati!J46))</f>
        <v>#VALUE!</v>
      </c>
      <c r="E32" s="55" t="str">
        <f>IF(Dati!K46&lt;6,"",IF(Dati!K46&gt;=7,"",Dati!K46))</f>
        <v/>
      </c>
      <c r="F32" s="55" t="str">
        <f>IF(Dati!L46&lt;6,"",IF(Dati!L46&gt;=7,"",Dati!L46))</f>
        <v/>
      </c>
      <c r="G32" s="55" t="e">
        <f>IF(Dati!M46&lt;6,"",IF(Dati!M46&gt;=7,"",Dati!M46))</f>
        <v>#VALUE!</v>
      </c>
      <c r="H32" s="55" t="str">
        <f>IF(Dati!N46&lt;6,"",IF(Dati!N46&gt;=7,"",Dati!N46))</f>
        <v/>
      </c>
      <c r="I32" s="56" t="e">
        <f>IF(C32&lt;6,"",IF(C32&gt;=7,"",IF(Dati!J46="","",(Dati!J46)/C32*100)))</f>
        <v>#VALUE!</v>
      </c>
      <c r="J32" s="56" t="e">
        <f>IF(C32&lt;6,"",IF(C32&gt;=7,"",IF(Dati!K46="","",(Dati!K46)/C32*100)))</f>
        <v>#VALUE!</v>
      </c>
      <c r="K32" s="56" t="e">
        <f>IF(C32&lt;6,"",IF(C32&gt;=7,"",IF(Dati!L46="","",(Dati!L46)/C32*100)))</f>
        <v>#VALUE!</v>
      </c>
      <c r="L32" s="56" t="e">
        <f>IF(C32&lt;6,"",IF(C32&gt;=7,"",IF(Dati!M46="","",(Dati!M46)/C32*100)))</f>
        <v>#VALUE!</v>
      </c>
      <c r="M32" s="56" t="e">
        <f>IF(C32&lt;6,"",IF(C32&gt;=7,"",IF(Dati!N46="","",(Dati!N46)/C32*100)))</f>
        <v>#VALUE!</v>
      </c>
    </row>
    <row r="33" spans="1:13" x14ac:dyDescent="0.25">
      <c r="A33" s="48">
        <f>Dati!A47</f>
        <v>2</v>
      </c>
      <c r="B33" s="48">
        <f>Dati!B47</f>
        <v>2008</v>
      </c>
      <c r="C33" s="54">
        <f>IF(Dati!C47="","",LOG(Dati!C47))</f>
        <v>2.9395192526186187</v>
      </c>
      <c r="D33" s="55" t="str">
        <f>IF(Dati!J47&lt;6,"",IF(Dati!J47&gt;=7,"",Dati!J47))</f>
        <v/>
      </c>
      <c r="E33" s="55" t="str">
        <f>IF(Dati!K47&lt;6,"",IF(Dati!K47&gt;=7,"",Dati!K47))</f>
        <v/>
      </c>
      <c r="F33" s="55" t="str">
        <f>IF(Dati!L47&lt;6,"",IF(Dati!L47&gt;=7,"",Dati!L47))</f>
        <v/>
      </c>
      <c r="G33" s="55" t="str">
        <f>IF(Dati!M47&lt;6,"",IF(Dati!M47&gt;=7,"",Dati!M47))</f>
        <v/>
      </c>
      <c r="H33" s="55" t="str">
        <f>IF(Dati!N47&lt;6,"",IF(Dati!N47&gt;=7,"",Dati!N47))</f>
        <v/>
      </c>
      <c r="I33" s="56" t="str">
        <f>IF(C33&lt;6,"",IF(C33&gt;=7,"",IF(Dati!J47="","",(Dati!J47)/C33*100)))</f>
        <v/>
      </c>
      <c r="J33" s="56" t="str">
        <f>IF(C33&lt;6,"",IF(C33&gt;=7,"",IF(Dati!K47="","",(Dati!K47)/C33*100)))</f>
        <v/>
      </c>
      <c r="K33" s="56" t="str">
        <f>IF(C33&lt;6,"",IF(C33&gt;=7,"",IF(Dati!L47="","",(Dati!L47)/C33*100)))</f>
        <v/>
      </c>
      <c r="L33" s="56" t="str">
        <f>IF(C33&lt;6,"",IF(C33&gt;=7,"",IF(Dati!M47="","",(Dati!M47)/C33*100)))</f>
        <v/>
      </c>
      <c r="M33" s="56" t="str">
        <f>IF(C33&lt;6,"",IF(C33&gt;=7,"",IF(Dati!N47="","",(Dati!N47)/C33*100)))</f>
        <v/>
      </c>
    </row>
    <row r="34" spans="1:13" x14ac:dyDescent="0.25">
      <c r="A34" s="48">
        <f>Dati!A48</f>
        <v>3</v>
      </c>
      <c r="B34" s="48" t="str">
        <f>Dati!B48</f>
        <v/>
      </c>
      <c r="C34" s="54" t="str">
        <f>IF(Dati!C48="","",LOG(Dati!C48))</f>
        <v/>
      </c>
      <c r="D34" s="55" t="str">
        <f>IF(Dati!J48&lt;6,"",IF(Dati!J48&gt;=7,"",Dati!J48))</f>
        <v/>
      </c>
      <c r="E34" s="55" t="str">
        <f>IF(Dati!K48&lt;6,"",IF(Dati!K48&gt;=7,"",Dati!K48))</f>
        <v/>
      </c>
      <c r="F34" s="55" t="str">
        <f>IF(Dati!L48&lt;6,"",IF(Dati!L48&gt;=7,"",Dati!L48))</f>
        <v/>
      </c>
      <c r="G34" s="55" t="str">
        <f>IF(Dati!M48&lt;6,"",IF(Dati!M48&gt;=7,"",Dati!M48))</f>
        <v/>
      </c>
      <c r="H34" s="55" t="str">
        <f>IF(Dati!N48&lt;6,"",IF(Dati!N48&gt;=7,"",Dati!N48))</f>
        <v/>
      </c>
      <c r="I34" s="56" t="str">
        <f>IF(C34&lt;6,"",IF(C34&gt;=7,"",IF(Dati!J48="","",(Dati!J48)/C34*100)))</f>
        <v/>
      </c>
      <c r="J34" s="56" t="str">
        <f>IF(C34&lt;6,"",IF(C34&gt;=7,"",IF(Dati!K48="","",(Dati!K48)/C34*100)))</f>
        <v/>
      </c>
      <c r="K34" s="56" t="str">
        <f>IF(C34&lt;6,"",IF(C34&gt;=7,"",IF(Dati!L48="","",(Dati!L48)/C34*100)))</f>
        <v/>
      </c>
      <c r="L34" s="56" t="str">
        <f>IF(C34&lt;6,"",IF(C34&gt;=7,"",IF(Dati!M48="","",(Dati!M48)/C34*100)))</f>
        <v/>
      </c>
      <c r="M34" s="56" t="str">
        <f>IF(C34&lt;6,"",IF(C34&gt;=7,"",IF(Dati!N48="","",(Dati!N48)/C34*100)))</f>
        <v/>
      </c>
    </row>
    <row r="35" spans="1:13" x14ac:dyDescent="0.25">
      <c r="A35" s="48">
        <f>Dati!A49</f>
        <v>4</v>
      </c>
      <c r="B35" s="48" t="str">
        <f>Dati!B49</f>
        <v/>
      </c>
      <c r="C35" s="54" t="str">
        <f>IF(Dati!C49="","",LOG(Dati!C49))</f>
        <v/>
      </c>
      <c r="D35" s="55" t="str">
        <f>IF(Dati!J49&lt;6,"",IF(Dati!J49&gt;=7,"",Dati!J49))</f>
        <v/>
      </c>
      <c r="E35" s="55" t="str">
        <f>IF(Dati!K49&lt;6,"",IF(Dati!K49&gt;=7,"",Dati!K49))</f>
        <v/>
      </c>
      <c r="F35" s="55" t="str">
        <f>IF(Dati!L49&lt;6,"",IF(Dati!L49&gt;=7,"",Dati!L49))</f>
        <v/>
      </c>
      <c r="G35" s="55" t="str">
        <f>IF(Dati!M49&lt;6,"",IF(Dati!M49&gt;=7,"",Dati!M49))</f>
        <v/>
      </c>
      <c r="H35" s="55" t="str">
        <f>IF(Dati!N49&lt;6,"",IF(Dati!N49&gt;=7,"",Dati!N49))</f>
        <v/>
      </c>
      <c r="I35" s="56" t="str">
        <f>IF(C35&lt;6,"",IF(C35&gt;=7,"",IF(Dati!J49="","",(Dati!J49)/C35*100)))</f>
        <v/>
      </c>
      <c r="J35" s="56" t="str">
        <f>IF(C35&lt;6,"",IF(C35&gt;=7,"",IF(Dati!K49="","",(Dati!K49)/C35*100)))</f>
        <v/>
      </c>
      <c r="K35" s="56" t="str">
        <f>IF(C35&lt;6,"",IF(C35&gt;=7,"",IF(Dati!L49="","",(Dati!L49)/C35*100)))</f>
        <v/>
      </c>
      <c r="L35" s="56" t="str">
        <f>IF(C35&lt;6,"",IF(C35&gt;=7,"",IF(Dati!M49="","",(Dati!M49)/C35*100)))</f>
        <v/>
      </c>
      <c r="M35" s="56" t="str">
        <f>IF(C35&lt;6,"",IF(C35&gt;=7,"",IF(Dati!N49="","",(Dati!N49)/C35*100)))</f>
        <v/>
      </c>
    </row>
    <row r="36" spans="1:13" x14ac:dyDescent="0.25">
      <c r="A36" s="48">
        <f>Dati!A50</f>
        <v>5</v>
      </c>
      <c r="B36" s="48" t="str">
        <f>Dati!B50</f>
        <v/>
      </c>
      <c r="C36" s="54" t="str">
        <f>IF(Dati!C50="","",LOG(Dati!C50))</f>
        <v/>
      </c>
      <c r="D36" s="55" t="str">
        <f>IF(Dati!J50&lt;6,"",IF(Dati!J50&gt;=7,"",Dati!J50))</f>
        <v/>
      </c>
      <c r="E36" s="55" t="str">
        <f>IF(Dati!K50&lt;6,"",IF(Dati!K50&gt;=7,"",Dati!K50))</f>
        <v/>
      </c>
      <c r="F36" s="55" t="str">
        <f>IF(Dati!L50&lt;6,"",IF(Dati!L50&gt;=7,"",Dati!L50))</f>
        <v/>
      </c>
      <c r="G36" s="55" t="str">
        <f>IF(Dati!M50&lt;6,"",IF(Dati!M50&gt;=7,"",Dati!M50))</f>
        <v/>
      </c>
      <c r="H36" s="55" t="str">
        <f>IF(Dati!N50&lt;6,"",IF(Dati!N50&gt;=7,"",Dati!N50))</f>
        <v/>
      </c>
      <c r="I36" s="56" t="str">
        <f>IF(C36&lt;6,"",IF(C36&gt;=7,"",IF(Dati!J50="","",(Dati!J50)/C36*100)))</f>
        <v/>
      </c>
      <c r="J36" s="56" t="str">
        <f>IF(C36&lt;6,"",IF(C36&gt;=7,"",IF(Dati!K50="","",(Dati!K50)/C36*100)))</f>
        <v/>
      </c>
      <c r="K36" s="56" t="str">
        <f>IF(C36&lt;6,"",IF(C36&gt;=7,"",IF(Dati!L50="","",(Dati!L50)/C36*100)))</f>
        <v/>
      </c>
      <c r="L36" s="56" t="str">
        <f>IF(C36&lt;6,"",IF(C36&gt;=7,"",IF(Dati!M50="","",(Dati!M50)/C36*100)))</f>
        <v/>
      </c>
      <c r="M36" s="56" t="str">
        <f>IF(C36&lt;6,"",IF(C36&gt;=7,"",IF(Dati!N50="","",(Dati!N50)/C36*100)))</f>
        <v/>
      </c>
    </row>
    <row r="37" spans="1:13" x14ac:dyDescent="0.25">
      <c r="A37" s="48">
        <f>Dati!A51</f>
        <v>6</v>
      </c>
      <c r="B37" s="48" t="e">
        <f>Dati!B51</f>
        <v>#REF!</v>
      </c>
      <c r="C37" s="54" t="e">
        <f>IF(Dati!C51="","",LOG(Dati!C51))</f>
        <v>#REF!</v>
      </c>
      <c r="D37" s="55" t="e">
        <f>IF(Dati!J51&lt;6,"",IF(Dati!J51&gt;=7,"",Dati!J51))</f>
        <v>#REF!</v>
      </c>
      <c r="E37" s="55" t="e">
        <f>IF(Dati!K51&lt;6,"",IF(Dati!K51&gt;=7,"",Dati!K51))</f>
        <v>#REF!</v>
      </c>
      <c r="F37" s="55" t="e">
        <f>IF(Dati!L51&lt;6,"",IF(Dati!L51&gt;=7,"",Dati!L51))</f>
        <v>#REF!</v>
      </c>
      <c r="G37" s="55" t="e">
        <f>IF(Dati!M51&lt;6,"",IF(Dati!M51&gt;=7,"",Dati!M51))</f>
        <v>#REF!</v>
      </c>
      <c r="H37" s="55" t="e">
        <f>IF(Dati!N51&lt;6,"",IF(Dati!N51&gt;=7,"",Dati!N51))</f>
        <v>#REF!</v>
      </c>
      <c r="I37" s="56" t="e">
        <f>IF(C37&lt;6,"",IF(C37&gt;=7,"",IF(Dati!J51="","",(Dati!J51)/C37*100)))</f>
        <v>#REF!</v>
      </c>
      <c r="J37" s="56" t="e">
        <f>IF(C37&lt;6,"",IF(C37&gt;=7,"",IF(Dati!K51="","",(Dati!K51)/C37*100)))</f>
        <v>#REF!</v>
      </c>
      <c r="K37" s="56" t="e">
        <f>IF(C37&lt;6,"",IF(C37&gt;=7,"",IF(Dati!L51="","",(Dati!L51)/C37*100)))</f>
        <v>#REF!</v>
      </c>
      <c r="L37" s="56" t="e">
        <f>IF(C37&lt;6,"",IF(C37&gt;=7,"",IF(Dati!M51="","",(Dati!M51)/C37*100)))</f>
        <v>#REF!</v>
      </c>
      <c r="M37" s="56" t="e">
        <f>IF(C37&lt;6,"",IF(C37&gt;=7,"",IF(Dati!N51="","",(Dati!N51)/C37*100)))</f>
        <v>#REF!</v>
      </c>
    </row>
    <row r="38" spans="1:13" x14ac:dyDescent="0.25">
      <c r="A38" s="48">
        <f>Dati!A52</f>
        <v>7</v>
      </c>
      <c r="B38" s="48" t="e">
        <f>Dati!B52</f>
        <v>#REF!</v>
      </c>
      <c r="C38" s="54" t="e">
        <f>IF(Dati!C52="","",LOG(Dati!C52))</f>
        <v>#REF!</v>
      </c>
      <c r="D38" s="55" t="e">
        <f>IF(Dati!J52&lt;6,"",IF(Dati!J52&gt;=7,"",Dati!J52))</f>
        <v>#REF!</v>
      </c>
      <c r="E38" s="55" t="e">
        <f>IF(Dati!K52&lt;6,"",IF(Dati!K52&gt;=7,"",Dati!K52))</f>
        <v>#REF!</v>
      </c>
      <c r="F38" s="55" t="e">
        <f>IF(Dati!L52&lt;6,"",IF(Dati!L52&gt;=7,"",Dati!L52))</f>
        <v>#REF!</v>
      </c>
      <c r="G38" s="55" t="e">
        <f>IF(Dati!M52&lt;6,"",IF(Dati!M52&gt;=7,"",Dati!M52))</f>
        <v>#REF!</v>
      </c>
      <c r="H38" s="55" t="e">
        <f>IF(Dati!N52&lt;6,"",IF(Dati!N52&gt;=7,"",Dati!N52))</f>
        <v>#REF!</v>
      </c>
      <c r="I38" s="56" t="e">
        <f>IF(C38&lt;6,"",IF(C38&gt;=7,"",IF(Dati!J52="","",(Dati!J52)/C38*100)))</f>
        <v>#REF!</v>
      </c>
      <c r="J38" s="56" t="e">
        <f>IF(C38&lt;6,"",IF(C38&gt;=7,"",IF(Dati!K52="","",(Dati!K52)/C38*100)))</f>
        <v>#REF!</v>
      </c>
      <c r="K38" s="56" t="e">
        <f>IF(C38&lt;6,"",IF(C38&gt;=7,"",IF(Dati!L52="","",(Dati!L52)/C38*100)))</f>
        <v>#REF!</v>
      </c>
      <c r="L38" s="56" t="e">
        <f>IF(C38&lt;6,"",IF(C38&gt;=7,"",IF(Dati!M52="","",(Dati!M52)/C38*100)))</f>
        <v>#REF!</v>
      </c>
      <c r="M38" s="56" t="e">
        <f>IF(C38&lt;6,"",IF(C38&gt;=7,"",IF(Dati!N52="","",(Dati!N52)/C38*100)))</f>
        <v>#REF!</v>
      </c>
    </row>
    <row r="39" spans="1:13" x14ac:dyDescent="0.25">
      <c r="A39" s="48">
        <f>Dati!A53</f>
        <v>8</v>
      </c>
      <c r="B39" s="48" t="e">
        <f>Dati!B53</f>
        <v>#REF!</v>
      </c>
      <c r="C39" s="54" t="e">
        <f>IF(Dati!C53="","",LOG(Dati!C53))</f>
        <v>#REF!</v>
      </c>
      <c r="D39" s="55" t="e">
        <f>IF(Dati!J53&lt;6,"",IF(Dati!J53&gt;=7,"",Dati!J53))</f>
        <v>#REF!</v>
      </c>
      <c r="E39" s="55" t="e">
        <f>IF(Dati!K53&lt;6,"",IF(Dati!K53&gt;=7,"",Dati!K53))</f>
        <v>#REF!</v>
      </c>
      <c r="F39" s="55" t="e">
        <f>IF(Dati!L53&lt;6,"",IF(Dati!L53&gt;=7,"",Dati!L53))</f>
        <v>#REF!</v>
      </c>
      <c r="G39" s="55" t="e">
        <f>IF(Dati!M53&lt;6,"",IF(Dati!M53&gt;=7,"",Dati!M53))</f>
        <v>#REF!</v>
      </c>
      <c r="H39" s="55" t="e">
        <f>IF(Dati!N53&lt;6,"",IF(Dati!N53&gt;=7,"",Dati!N53))</f>
        <v>#REF!</v>
      </c>
      <c r="I39" s="56" t="e">
        <f>IF(C39&lt;6,"",IF(C39&gt;=7,"",IF(Dati!J53="","",(Dati!J53)/C39*100)))</f>
        <v>#REF!</v>
      </c>
      <c r="J39" s="56" t="e">
        <f>IF(C39&lt;6,"",IF(C39&gt;=7,"",IF(Dati!K53="","",(Dati!K53)/C39*100)))</f>
        <v>#REF!</v>
      </c>
      <c r="K39" s="56" t="e">
        <f>IF(C39&lt;6,"",IF(C39&gt;=7,"",IF(Dati!L53="","",(Dati!L53)/C39*100)))</f>
        <v>#REF!</v>
      </c>
      <c r="L39" s="56" t="e">
        <f>IF(C39&lt;6,"",IF(C39&gt;=7,"",IF(Dati!M53="","",(Dati!M53)/C39*100)))</f>
        <v>#REF!</v>
      </c>
      <c r="M39" s="56" t="e">
        <f>IF(C39&lt;6,"",IF(C39&gt;=7,"",IF(Dati!N53="","",(Dati!N53)/C39*100)))</f>
        <v>#REF!</v>
      </c>
    </row>
    <row r="40" spans="1:13" x14ac:dyDescent="0.25">
      <c r="A40" s="48">
        <f>Dati!A54</f>
        <v>9</v>
      </c>
      <c r="B40" s="48" t="e">
        <f>Dati!B54</f>
        <v>#REF!</v>
      </c>
      <c r="C40" s="54" t="e">
        <f>IF(Dati!C54="","",LOG(Dati!C54))</f>
        <v>#REF!</v>
      </c>
      <c r="D40" s="55" t="e">
        <f>IF(Dati!J54&lt;6,"",IF(Dati!J54&gt;=7,"",Dati!J54))</f>
        <v>#REF!</v>
      </c>
      <c r="E40" s="55" t="e">
        <f>IF(Dati!K54&lt;6,"",IF(Dati!K54&gt;=7,"",Dati!K54))</f>
        <v>#REF!</v>
      </c>
      <c r="F40" s="55" t="e">
        <f>IF(Dati!L54&lt;6,"",IF(Dati!L54&gt;=7,"",Dati!L54))</f>
        <v>#REF!</v>
      </c>
      <c r="G40" s="55" t="e">
        <f>IF(Dati!M54&lt;6,"",IF(Dati!M54&gt;=7,"",Dati!M54))</f>
        <v>#REF!</v>
      </c>
      <c r="H40" s="55" t="e">
        <f>IF(Dati!N54&lt;6,"",IF(Dati!N54&gt;=7,"",Dati!N54))</f>
        <v>#REF!</v>
      </c>
      <c r="I40" s="56" t="e">
        <f>IF(C40&lt;6,"",IF(C40&gt;=7,"",IF(Dati!J54="","",(Dati!J54)/C40*100)))</f>
        <v>#REF!</v>
      </c>
      <c r="J40" s="56" t="e">
        <f>IF(C40&lt;6,"",IF(C40&gt;=7,"",IF(Dati!K54="","",(Dati!K54)/C40*100)))</f>
        <v>#REF!</v>
      </c>
      <c r="K40" s="56" t="e">
        <f>IF(C40&lt;6,"",IF(C40&gt;=7,"",IF(Dati!L54="","",(Dati!L54)/C40*100)))</f>
        <v>#REF!</v>
      </c>
      <c r="L40" s="56" t="e">
        <f>IF(C40&lt;6,"",IF(C40&gt;=7,"",IF(Dati!M54="","",(Dati!M54)/C40*100)))</f>
        <v>#REF!</v>
      </c>
      <c r="M40" s="56" t="e">
        <f>IF(C40&lt;6,"",IF(C40&gt;=7,"",IF(Dati!N54="","",(Dati!N54)/C40*100)))</f>
        <v>#REF!</v>
      </c>
    </row>
    <row r="41" spans="1:13" x14ac:dyDescent="0.25">
      <c r="A41" s="48">
        <f>Dati!A55</f>
        <v>10</v>
      </c>
      <c r="B41" s="48" t="e">
        <f>Dati!B55</f>
        <v>#REF!</v>
      </c>
      <c r="C41" s="54" t="e">
        <f>IF(Dati!C55="","",LOG(Dati!C55))</f>
        <v>#REF!</v>
      </c>
      <c r="D41" s="55" t="e">
        <f>IF(Dati!J55&lt;6,"",IF(Dati!J55&gt;=7,"",Dati!J55))</f>
        <v>#REF!</v>
      </c>
      <c r="E41" s="55" t="e">
        <f>IF(Dati!K55&lt;6,"",IF(Dati!K55&gt;=7,"",Dati!K55))</f>
        <v>#REF!</v>
      </c>
      <c r="F41" s="55" t="e">
        <f>IF(Dati!L55&lt;6,"",IF(Dati!L55&gt;=7,"",Dati!L55))</f>
        <v>#REF!</v>
      </c>
      <c r="G41" s="55" t="e">
        <f>IF(Dati!M55&lt;6,"",IF(Dati!M55&gt;=7,"",Dati!M55))</f>
        <v>#REF!</v>
      </c>
      <c r="H41" s="55" t="e">
        <f>IF(Dati!N55&lt;6,"",IF(Dati!N55&gt;=7,"",Dati!N55))</f>
        <v>#REF!</v>
      </c>
      <c r="I41" s="56" t="e">
        <f>IF(C41&lt;6,"",IF(C41&gt;=7,"",IF(Dati!J55="","",(Dati!J55)/C41*100)))</f>
        <v>#REF!</v>
      </c>
      <c r="J41" s="56" t="e">
        <f>IF(C41&lt;6,"",IF(C41&gt;=7,"",IF(Dati!K55="","",(Dati!K55)/C41*100)))</f>
        <v>#REF!</v>
      </c>
      <c r="K41" s="56" t="e">
        <f>IF(C41&lt;6,"",IF(C41&gt;=7,"",IF(Dati!L55="","",(Dati!L55)/C41*100)))</f>
        <v>#REF!</v>
      </c>
      <c r="L41" s="56" t="e">
        <f>IF(C41&lt;6,"",IF(C41&gt;=7,"",IF(Dati!M55="","",(Dati!M55)/C41*100)))</f>
        <v>#REF!</v>
      </c>
      <c r="M41" s="56" t="e">
        <f>IF(C41&lt;6,"",IF(C41&gt;=7,"",IF(Dati!N55="","",(Dati!N55)/C41*100)))</f>
        <v>#REF!</v>
      </c>
    </row>
    <row r="42" spans="1:13" x14ac:dyDescent="0.25">
      <c r="A42" s="48">
        <f>Dati!A56</f>
        <v>11</v>
      </c>
      <c r="B42" s="48" t="e">
        <f>Dati!B56</f>
        <v>#REF!</v>
      </c>
      <c r="C42" s="54" t="e">
        <f>IF(Dati!C56="","",LOG(Dati!C56))</f>
        <v>#REF!</v>
      </c>
      <c r="D42" s="55" t="e">
        <f>IF(Dati!J56&lt;6,"",IF(Dati!J56&gt;=7,"",Dati!J56))</f>
        <v>#REF!</v>
      </c>
      <c r="E42" s="55" t="e">
        <f>IF(Dati!K56&lt;6,"",IF(Dati!K56&gt;=7,"",Dati!K56))</f>
        <v>#REF!</v>
      </c>
      <c r="F42" s="55" t="e">
        <f>IF(Dati!L56&lt;6,"",IF(Dati!L56&gt;=7,"",Dati!L56))</f>
        <v>#REF!</v>
      </c>
      <c r="G42" s="55" t="e">
        <f>IF(Dati!M56&lt;6,"",IF(Dati!M56&gt;=7,"",Dati!M56))</f>
        <v>#REF!</v>
      </c>
      <c r="H42" s="55" t="e">
        <f>IF(Dati!N56&lt;6,"",IF(Dati!N56&gt;=7,"",Dati!N56))</f>
        <v>#REF!</v>
      </c>
      <c r="I42" s="56" t="e">
        <f>IF(C42&lt;6,"",IF(C42&gt;=7,"",IF(Dati!J56="","",(Dati!J56)/C42*100)))</f>
        <v>#REF!</v>
      </c>
      <c r="J42" s="56" t="e">
        <f>IF(C42&lt;6,"",IF(C42&gt;=7,"",IF(Dati!K56="","",(Dati!K56)/C42*100)))</f>
        <v>#REF!</v>
      </c>
      <c r="K42" s="56" t="e">
        <f>IF(C42&lt;6,"",IF(C42&gt;=7,"",IF(Dati!L56="","",(Dati!L56)/C42*100)))</f>
        <v>#REF!</v>
      </c>
      <c r="L42" s="56" t="e">
        <f>IF(C42&lt;6,"",IF(C42&gt;=7,"",IF(Dati!M56="","",(Dati!M56)/C42*100)))</f>
        <v>#REF!</v>
      </c>
      <c r="M42" s="56" t="e">
        <f>IF(C42&lt;6,"",IF(C42&gt;=7,"",IF(Dati!N56="","",(Dati!N56)/C42*100)))</f>
        <v>#REF!</v>
      </c>
    </row>
    <row r="43" spans="1:13" x14ac:dyDescent="0.25">
      <c r="A43" s="48">
        <f>Dati!A57</f>
        <v>12</v>
      </c>
      <c r="B43" s="48" t="e">
        <f>Dati!B57</f>
        <v>#REF!</v>
      </c>
      <c r="C43" s="54" t="e">
        <f>IF(Dati!C57="","",LOG(Dati!C57))</f>
        <v>#REF!</v>
      </c>
      <c r="D43" s="55" t="e">
        <f>IF(Dati!J57&lt;6,"",IF(Dati!J57&gt;=7,"",Dati!J57))</f>
        <v>#REF!</v>
      </c>
      <c r="E43" s="55" t="e">
        <f>IF(Dati!K57&lt;6,"",IF(Dati!K57&gt;=7,"",Dati!K57))</f>
        <v>#REF!</v>
      </c>
      <c r="F43" s="55" t="e">
        <f>IF(Dati!L57&lt;6,"",IF(Dati!L57&gt;=7,"",Dati!L57))</f>
        <v>#REF!</v>
      </c>
      <c r="G43" s="55" t="e">
        <f>IF(Dati!M57&lt;6,"",IF(Dati!M57&gt;=7,"",Dati!M57))</f>
        <v>#REF!</v>
      </c>
      <c r="H43" s="55" t="e">
        <f>IF(Dati!N57&lt;6,"",IF(Dati!N57&gt;=7,"",Dati!N57))</f>
        <v>#REF!</v>
      </c>
      <c r="I43" s="56" t="e">
        <f>IF(C43&lt;6,"",IF(C43&gt;=7,"",IF(Dati!J57="","",(Dati!J57)/C43*100)))</f>
        <v>#REF!</v>
      </c>
      <c r="J43" s="56" t="e">
        <f>IF(C43&lt;6,"",IF(C43&gt;=7,"",IF(Dati!K57="","",(Dati!K57)/C43*100)))</f>
        <v>#REF!</v>
      </c>
      <c r="K43" s="56" t="e">
        <f>IF(C43&lt;6,"",IF(C43&gt;=7,"",IF(Dati!L57="","",(Dati!L57)/C43*100)))</f>
        <v>#REF!</v>
      </c>
      <c r="L43" s="56" t="e">
        <f>IF(C43&lt;6,"",IF(C43&gt;=7,"",IF(Dati!M57="","",(Dati!M57)/C43*100)))</f>
        <v>#REF!</v>
      </c>
      <c r="M43" s="56" t="e">
        <f>IF(C43&lt;6,"",IF(C43&gt;=7,"",IF(Dati!N57="","",(Dati!N57)/C43*100)))</f>
        <v>#REF!</v>
      </c>
    </row>
    <row r="44" spans="1:13" x14ac:dyDescent="0.25">
      <c r="A44" s="48">
        <f>Dati!A58</f>
        <v>13</v>
      </c>
      <c r="B44" s="48" t="e">
        <f>Dati!B58</f>
        <v>#REF!</v>
      </c>
      <c r="C44" s="54" t="e">
        <f>IF(Dati!C58="","",LOG(Dati!C58))</f>
        <v>#REF!</v>
      </c>
      <c r="D44" s="55" t="e">
        <f>IF(Dati!J58&lt;6,"",IF(Dati!J58&gt;=7,"",Dati!J58))</f>
        <v>#REF!</v>
      </c>
      <c r="E44" s="55" t="e">
        <f>IF(Dati!K58&lt;6,"",IF(Dati!K58&gt;=7,"",Dati!K58))</f>
        <v>#REF!</v>
      </c>
      <c r="F44" s="55" t="e">
        <f>IF(Dati!L58&lt;6,"",IF(Dati!L58&gt;=7,"",Dati!L58))</f>
        <v>#REF!</v>
      </c>
      <c r="G44" s="55" t="e">
        <f>IF(Dati!M58&lt;6,"",IF(Dati!M58&gt;=7,"",Dati!M58))</f>
        <v>#REF!</v>
      </c>
      <c r="H44" s="55" t="e">
        <f>IF(Dati!N58&lt;6,"",IF(Dati!N58&gt;=7,"",Dati!N58))</f>
        <v>#REF!</v>
      </c>
      <c r="I44" s="56" t="e">
        <f>IF(C44&lt;6,"",IF(C44&gt;=7,"",IF(Dati!J58="","",(Dati!J58)/C44*100)))</f>
        <v>#REF!</v>
      </c>
      <c r="J44" s="56" t="e">
        <f>IF(C44&lt;6,"",IF(C44&gt;=7,"",IF(Dati!K58="","",(Dati!K58)/C44*100)))</f>
        <v>#REF!</v>
      </c>
      <c r="K44" s="56" t="e">
        <f>IF(C44&lt;6,"",IF(C44&gt;=7,"",IF(Dati!L58="","",(Dati!L58)/C44*100)))</f>
        <v>#REF!</v>
      </c>
      <c r="L44" s="56" t="e">
        <f>IF(C44&lt;6,"",IF(C44&gt;=7,"",IF(Dati!M58="","",(Dati!M58)/C44*100)))</f>
        <v>#REF!</v>
      </c>
      <c r="M44" s="56" t="e">
        <f>IF(C44&lt;6,"",IF(C44&gt;=7,"",IF(Dati!N58="","",(Dati!N58)/C44*100)))</f>
        <v>#REF!</v>
      </c>
    </row>
    <row r="45" spans="1:13" x14ac:dyDescent="0.25">
      <c r="A45" s="48">
        <f>Dati!A59</f>
        <v>14</v>
      </c>
      <c r="B45" s="48" t="e">
        <f>Dati!B59</f>
        <v>#REF!</v>
      </c>
      <c r="C45" s="54" t="e">
        <f>IF(Dati!C59="","",LOG(Dati!C59))</f>
        <v>#REF!</v>
      </c>
      <c r="D45" s="55" t="e">
        <f>IF(Dati!J59&lt;6,"",IF(Dati!J59&gt;=7,"",Dati!J59))</f>
        <v>#REF!</v>
      </c>
      <c r="E45" s="55" t="e">
        <f>IF(Dati!K59&lt;6,"",IF(Dati!K59&gt;=7,"",Dati!K59))</f>
        <v>#REF!</v>
      </c>
      <c r="F45" s="55" t="e">
        <f>IF(Dati!L59&lt;6,"",IF(Dati!L59&gt;=7,"",Dati!L59))</f>
        <v>#REF!</v>
      </c>
      <c r="G45" s="55" t="e">
        <f>IF(Dati!M59&lt;6,"",IF(Dati!M59&gt;=7,"",Dati!M59))</f>
        <v>#REF!</v>
      </c>
      <c r="H45" s="55" t="e">
        <f>IF(Dati!N59&lt;6,"",IF(Dati!N59&gt;=7,"",Dati!N59))</f>
        <v>#REF!</v>
      </c>
      <c r="I45" s="56" t="e">
        <f>IF(C45&lt;6,"",IF(C45&gt;=7,"",IF(Dati!J59="","",(Dati!J59)/C45*100)))</f>
        <v>#REF!</v>
      </c>
      <c r="J45" s="56" t="e">
        <f>IF(C45&lt;6,"",IF(C45&gt;=7,"",IF(Dati!K59="","",(Dati!K59)/C45*100)))</f>
        <v>#REF!</v>
      </c>
      <c r="K45" s="56" t="e">
        <f>IF(C45&lt;6,"",IF(C45&gt;=7,"",IF(Dati!L59="","",(Dati!L59)/C45*100)))</f>
        <v>#REF!</v>
      </c>
      <c r="L45" s="56" t="e">
        <f>IF(C45&lt;6,"",IF(C45&gt;=7,"",IF(Dati!M59="","",(Dati!M59)/C45*100)))</f>
        <v>#REF!</v>
      </c>
      <c r="M45" s="56" t="e">
        <f>IF(C45&lt;6,"",IF(C45&gt;=7,"",IF(Dati!N59="","",(Dati!N59)/C45*100)))</f>
        <v>#REF!</v>
      </c>
    </row>
    <row r="46" spans="1:13" x14ac:dyDescent="0.25">
      <c r="A46" s="48">
        <f>Dati!A60</f>
        <v>15</v>
      </c>
      <c r="B46" s="48" t="e">
        <f>Dati!B60</f>
        <v>#REF!</v>
      </c>
      <c r="C46" s="54" t="e">
        <f>IF(Dati!C60="","",LOG(Dati!C60))</f>
        <v>#REF!</v>
      </c>
      <c r="D46" s="55" t="e">
        <f>IF(Dati!J60&lt;6,"",IF(Dati!J60&gt;=7,"",Dati!J60))</f>
        <v>#REF!</v>
      </c>
      <c r="E46" s="55" t="e">
        <f>IF(Dati!K60&lt;6,"",IF(Dati!K60&gt;=7,"",Dati!K60))</f>
        <v>#REF!</v>
      </c>
      <c r="F46" s="55" t="e">
        <f>IF(Dati!L60&lt;6,"",IF(Dati!L60&gt;=7,"",Dati!L60))</f>
        <v>#REF!</v>
      </c>
      <c r="G46" s="55" t="e">
        <f>IF(Dati!M60&lt;6,"",IF(Dati!M60&gt;=7,"",Dati!M60))</f>
        <v>#REF!</v>
      </c>
      <c r="H46" s="55" t="e">
        <f>IF(Dati!N60&lt;6,"",IF(Dati!N60&gt;=7,"",Dati!N60))</f>
        <v>#REF!</v>
      </c>
      <c r="I46" s="56" t="e">
        <f>IF(C46&lt;6,"",IF(C46&gt;=7,"",IF(Dati!J60="","",(Dati!J60)/C46*100)))</f>
        <v>#REF!</v>
      </c>
      <c r="J46" s="56" t="e">
        <f>IF(C46&lt;6,"",IF(C46&gt;=7,"",IF(Dati!K60="","",(Dati!K60)/C46*100)))</f>
        <v>#REF!</v>
      </c>
      <c r="K46" s="56" t="e">
        <f>IF(C46&lt;6,"",IF(C46&gt;=7,"",IF(Dati!L60="","",(Dati!L60)/C46*100)))</f>
        <v>#REF!</v>
      </c>
      <c r="L46" s="56" t="e">
        <f>IF(C46&lt;6,"",IF(C46&gt;=7,"",IF(Dati!M60="","",(Dati!M60)/C46*100)))</f>
        <v>#REF!</v>
      </c>
      <c r="M46" s="56" t="e">
        <f>IF(C46&lt;6,"",IF(C46&gt;=7,"",IF(Dati!N60="","",(Dati!N60)/C46*100)))</f>
        <v>#REF!</v>
      </c>
    </row>
    <row r="47" spans="1:13" x14ac:dyDescent="0.25">
      <c r="A47" s="48">
        <f>Dati!A61</f>
        <v>16</v>
      </c>
      <c r="B47" s="48" t="e">
        <f>Dati!B61</f>
        <v>#REF!</v>
      </c>
      <c r="C47" s="54" t="e">
        <f>IF(Dati!C61="","",LOG(Dati!C61))</f>
        <v>#REF!</v>
      </c>
      <c r="D47" s="55" t="e">
        <f>IF(Dati!J61&lt;6,"",IF(Dati!J61&gt;=7,"",Dati!J61))</f>
        <v>#REF!</v>
      </c>
      <c r="E47" s="55" t="e">
        <f>IF(Dati!K61&lt;6,"",IF(Dati!K61&gt;=7,"",Dati!K61))</f>
        <v>#REF!</v>
      </c>
      <c r="F47" s="55" t="e">
        <f>IF(Dati!L61&lt;6,"",IF(Dati!L61&gt;=7,"",Dati!L61))</f>
        <v>#REF!</v>
      </c>
      <c r="G47" s="55" t="e">
        <f>IF(Dati!M61&lt;6,"",IF(Dati!M61&gt;=7,"",Dati!M61))</f>
        <v>#REF!</v>
      </c>
      <c r="H47" s="55" t="e">
        <f>IF(Dati!N61&lt;6,"",IF(Dati!N61&gt;=7,"",Dati!N61))</f>
        <v>#REF!</v>
      </c>
      <c r="I47" s="56" t="e">
        <f>IF(C47&lt;6,"",IF(C47&gt;=7,"",IF(Dati!J61="","",(Dati!J61)/C47*100)))</f>
        <v>#REF!</v>
      </c>
      <c r="J47" s="56" t="e">
        <f>IF(C47&lt;6,"",IF(C47&gt;=7,"",IF(Dati!K61="","",(Dati!K61)/C47*100)))</f>
        <v>#REF!</v>
      </c>
      <c r="K47" s="56" t="e">
        <f>IF(C47&lt;6,"",IF(C47&gt;=7,"",IF(Dati!L61="","",(Dati!L61)/C47*100)))</f>
        <v>#REF!</v>
      </c>
      <c r="L47" s="56" t="e">
        <f>IF(C47&lt;6,"",IF(C47&gt;=7,"",IF(Dati!M61="","",(Dati!M61)/C47*100)))</f>
        <v>#REF!</v>
      </c>
      <c r="M47" s="56" t="e">
        <f>IF(C47&lt;6,"",IF(C47&gt;=7,"",IF(Dati!N61="","",(Dati!N61)/C47*100)))</f>
        <v>#REF!</v>
      </c>
    </row>
    <row r="48" spans="1:13" x14ac:dyDescent="0.25">
      <c r="A48" s="48">
        <f>Dati!A62</f>
        <v>17</v>
      </c>
      <c r="B48" s="48" t="e">
        <f>Dati!B62</f>
        <v>#REF!</v>
      </c>
      <c r="C48" s="54" t="e">
        <f>IF(Dati!C62="","",LOG(Dati!C62))</f>
        <v>#REF!</v>
      </c>
      <c r="D48" s="55" t="e">
        <f>IF(Dati!J62&lt;6,"",IF(Dati!J62&gt;=7,"",Dati!J62))</f>
        <v>#REF!</v>
      </c>
      <c r="E48" s="55" t="e">
        <f>IF(Dati!K62&lt;6,"",IF(Dati!K62&gt;=7,"",Dati!K62))</f>
        <v>#REF!</v>
      </c>
      <c r="F48" s="55" t="e">
        <f>IF(Dati!L62&lt;6,"",IF(Dati!L62&gt;=7,"",Dati!L62))</f>
        <v>#REF!</v>
      </c>
      <c r="G48" s="55" t="e">
        <f>IF(Dati!M62&lt;6,"",IF(Dati!M62&gt;=7,"",Dati!M62))</f>
        <v>#REF!</v>
      </c>
      <c r="H48" s="55" t="e">
        <f>IF(Dati!N62&lt;6,"",IF(Dati!N62&gt;=7,"",Dati!N62))</f>
        <v>#REF!</v>
      </c>
      <c r="I48" s="56" t="e">
        <f>IF(C48&lt;6,"",IF(C48&gt;=7,"",IF(Dati!J62="","",(Dati!J62)/C48*100)))</f>
        <v>#REF!</v>
      </c>
      <c r="J48" s="56" t="e">
        <f>IF(C48&lt;6,"",IF(C48&gt;=7,"",IF(Dati!K62="","",(Dati!K62)/C48*100)))</f>
        <v>#REF!</v>
      </c>
      <c r="K48" s="56" t="e">
        <f>IF(C48&lt;6,"",IF(C48&gt;=7,"",IF(Dati!L62="","",(Dati!L62)/C48*100)))</f>
        <v>#REF!</v>
      </c>
      <c r="L48" s="56" t="e">
        <f>IF(C48&lt;6,"",IF(C48&gt;=7,"",IF(Dati!M62="","",(Dati!M62)/C48*100)))</f>
        <v>#REF!</v>
      </c>
      <c r="M48" s="56" t="e">
        <f>IF(C48&lt;6,"",IF(C48&gt;=7,"",IF(Dati!N62="","",(Dati!N62)/C48*100)))</f>
        <v>#REF!</v>
      </c>
    </row>
    <row r="49" spans="1:13" ht="13.8" thickBot="1" x14ac:dyDescent="0.3">
      <c r="A49" s="48"/>
      <c r="B49" s="48"/>
      <c r="C49" s="67"/>
      <c r="D49" s="66"/>
      <c r="E49" s="66"/>
      <c r="F49" s="66"/>
      <c r="G49" s="66"/>
      <c r="H49" s="66"/>
      <c r="I49" s="52"/>
      <c r="J49" s="52"/>
      <c r="K49" s="52"/>
      <c r="L49" s="52"/>
      <c r="M49" s="52"/>
    </row>
    <row r="50" spans="1:13" ht="13.8" thickTop="1" x14ac:dyDescent="0.25">
      <c r="A50" s="68"/>
      <c r="B50" s="68"/>
      <c r="C50" s="69" t="s">
        <v>14</v>
      </c>
      <c r="D50" s="69"/>
      <c r="E50" s="70" t="str">
        <f>IF(COUNT(D32:H48)&lt;2,"",AVERAGE(D32:H48))</f>
        <v/>
      </c>
      <c r="F50" s="69"/>
      <c r="G50" s="69"/>
      <c r="H50" s="69"/>
      <c r="I50" s="71"/>
      <c r="J50" s="71" t="s">
        <v>7</v>
      </c>
      <c r="K50" s="71"/>
      <c r="L50" s="71"/>
      <c r="M50" s="71"/>
    </row>
    <row r="51" spans="1:13" x14ac:dyDescent="0.25">
      <c r="C51" s="73" t="s">
        <v>6</v>
      </c>
      <c r="E51" s="55" t="str">
        <f>IF(COUNT(D32:H48)&lt;2,"",STDEV(D32:H48))</f>
        <v/>
      </c>
      <c r="J51" s="73" t="s">
        <v>14</v>
      </c>
      <c r="K51" s="73"/>
      <c r="L51" s="55" t="str">
        <f>IF(COUNT(I32:M48)=0,"",AVERAGE(I32:M48))</f>
        <v/>
      </c>
    </row>
    <row r="52" spans="1:13" x14ac:dyDescent="0.25">
      <c r="C52" s="73" t="s">
        <v>23</v>
      </c>
      <c r="E52" s="55" t="str">
        <f>IF(COUNT(D32:H48)=0,"Immettere dati",IF(COUNT(D32:H48)&lt;2,"Immettere più dati",E51*2^0.5*(TINV(0.05,COUNT(D32:H48)-1))))</f>
        <v>Immettere dati</v>
      </c>
      <c r="F52" s="54" t="str">
        <f>IF(COUNT(D32:H48)=0,"",IF(COUNT(D32:H48)&lt;6,"Attenzione, dati insufficienti!",""))</f>
        <v/>
      </c>
      <c r="J52" s="73" t="s">
        <v>52</v>
      </c>
      <c r="K52" s="73"/>
      <c r="L52" s="55" t="str">
        <f>IF(COUNT(I32:M48)&lt;2,"",STDEV(I32:M48)*2)</f>
        <v/>
      </c>
    </row>
    <row r="53" spans="1:13" x14ac:dyDescent="0.25">
      <c r="C53" s="39" t="s">
        <v>9</v>
      </c>
      <c r="E53" s="55" t="str">
        <f>IF(COUNT(D32:H48)&lt;2,"",E52/(2^0.5))</f>
        <v/>
      </c>
      <c r="F53" s="74" t="str">
        <f>IF(COUNT(D32:H48)=0,"",IF(COUNT(D32:H48)&lt;6,"Attenzione, dati insufficienti!",""))</f>
        <v/>
      </c>
      <c r="L53" s="39" t="str">
        <f>IF(COUNT(I32:M48)&lt;2,"",DEVSQ(I32:M48))</f>
        <v/>
      </c>
    </row>
    <row r="54" spans="1:13" ht="13.8" thickBot="1" x14ac:dyDescent="0.3">
      <c r="C54" s="39" t="s">
        <v>10</v>
      </c>
      <c r="E54" s="55" t="str">
        <f>IF(COUNT(D32:H48)&lt;2,"",E52/2)</f>
        <v/>
      </c>
      <c r="F54" s="74" t="str">
        <f>IF(COUNT(D32:H48)=0,"",IF(COUNT(D32:H48)&lt;6,"Attenzione, dati insufficienti!",""))</f>
        <v/>
      </c>
      <c r="L54" s="39" t="str">
        <f>IF(COUNT(I32:M48)&lt;2,"",VAR(I32:M48))</f>
        <v/>
      </c>
    </row>
    <row r="55" spans="1:13" ht="13.8" thickTop="1" x14ac:dyDescent="0.25">
      <c r="A55" s="71"/>
      <c r="B55" s="71"/>
      <c r="C55" s="71"/>
      <c r="D55" s="71"/>
      <c r="E55" s="70"/>
      <c r="F55" s="71"/>
      <c r="G55" s="71"/>
      <c r="H55" s="71"/>
      <c r="I55" s="71"/>
      <c r="J55" s="71"/>
      <c r="K55" s="71"/>
      <c r="L55" s="71"/>
      <c r="M55" s="71"/>
    </row>
    <row r="56" spans="1:13" ht="12.6" customHeight="1" x14ac:dyDescent="0.25">
      <c r="A56" s="39" t="s">
        <v>17</v>
      </c>
      <c r="D56" s="45"/>
      <c r="E56" s="44"/>
      <c r="F56" s="44"/>
      <c r="G56" s="52"/>
      <c r="H56" s="52"/>
    </row>
    <row r="57" spans="1:13" x14ac:dyDescent="0.25">
      <c r="A57" s="48" t="str">
        <f>Dati!A77</f>
        <v>N.</v>
      </c>
      <c r="B57" s="48" t="str">
        <f>Dati!B77</f>
        <v>Anno</v>
      </c>
      <c r="C57" s="49" t="str">
        <f>Dati!C83</f>
        <v/>
      </c>
      <c r="D57" s="50">
        <f>Dati!J77</f>
        <v>1</v>
      </c>
      <c r="E57" s="50">
        <f>Dati!K77</f>
        <v>2</v>
      </c>
      <c r="F57" s="50">
        <f>Dati!L77</f>
        <v>3</v>
      </c>
      <c r="G57" s="50">
        <f>Dati!M77</f>
        <v>4</v>
      </c>
      <c r="H57" s="50">
        <f>Dati!N77</f>
        <v>5</v>
      </c>
      <c r="I57" s="1016" t="s">
        <v>13</v>
      </c>
      <c r="J57" s="1016"/>
      <c r="K57" s="1016"/>
      <c r="L57" s="1016"/>
      <c r="M57" s="1016"/>
    </row>
    <row r="58" spans="1:13" x14ac:dyDescent="0.25">
      <c r="A58" s="48">
        <f>Dati!A78</f>
        <v>1</v>
      </c>
      <c r="B58" s="48">
        <f>Dati!B78</f>
        <v>2000</v>
      </c>
      <c r="C58" s="54">
        <f>IF(Dati!C78="","",LOG(Dati!C78))</f>
        <v>4.0043213737826422</v>
      </c>
      <c r="D58" s="55" t="str">
        <f>IF(Dati!J78&lt;6,"",IF(Dati!J78&gt;=7,"",Dati!J78))</f>
        <v/>
      </c>
      <c r="E58" s="55" t="str">
        <f>IF(Dati!K78&lt;6,"",IF(Dati!K78&gt;=7,"",Dati!K78))</f>
        <v/>
      </c>
      <c r="F58" s="55" t="str">
        <f>IF(Dati!L78&lt;6,"",IF(Dati!L78&gt;=7,"",Dati!L78))</f>
        <v/>
      </c>
      <c r="G58" s="55" t="str">
        <f>IF(Dati!M78&lt;6,"",IF(Dati!M78&gt;=7,"",Dati!M78))</f>
        <v/>
      </c>
      <c r="H58" s="55" t="str">
        <f>IF(Dati!N78&lt;6,"",IF(Dati!N78&gt;=7,"",Dati!N78))</f>
        <v/>
      </c>
      <c r="I58" s="56" t="str">
        <f>IF(C58&lt;6,"",IF(C58&gt;=7,"",IF(Dati!J78="","",(Dati!J78)/C58*100)))</f>
        <v/>
      </c>
      <c r="J58" s="56" t="str">
        <f>IF(C58&lt;6,"",IF(C58&gt;=7,"",IF(Dati!K78="","",(Dati!K78)/C58*100)))</f>
        <v/>
      </c>
      <c r="K58" s="56" t="str">
        <f>IF(C58&lt;6,"",IF(C58&gt;=7,"",IF(Dati!L78="","",(Dati!L78)/C58*100)))</f>
        <v/>
      </c>
      <c r="L58" s="56" t="str">
        <f>IF(C58&lt;6,"",IF(C58&gt;=7,"",IF(Dati!M78="","",(Dati!M78)/C58*100)))</f>
        <v/>
      </c>
      <c r="M58" s="56" t="str">
        <f>IF(C58&lt;6,"",IF(C58&gt;=7,"",IF(Dati!N78="","",(Dati!N78)/C58*100)))</f>
        <v/>
      </c>
    </row>
    <row r="59" spans="1:13" x14ac:dyDescent="0.25">
      <c r="A59" s="48">
        <f>Dati!A79</f>
        <v>2</v>
      </c>
      <c r="B59" s="48">
        <f>Dati!B79</f>
        <v>2002</v>
      </c>
      <c r="C59" s="54">
        <f>IF(Dati!C79="","",LOG(Dati!C79))</f>
        <v>4.0791812460476251</v>
      </c>
      <c r="D59" s="55" t="str">
        <f>IF(Dati!J79&lt;6,"",IF(Dati!J79&gt;=7,"",Dati!J79))</f>
        <v/>
      </c>
      <c r="E59" s="55" t="str">
        <f>IF(Dati!K79&lt;6,"",IF(Dati!K79&gt;=7,"",Dati!K79))</f>
        <v/>
      </c>
      <c r="F59" s="55" t="str">
        <f>IF(Dati!L79&lt;6,"",IF(Dati!L79&gt;=7,"",Dati!L79))</f>
        <v/>
      </c>
      <c r="G59" s="55" t="str">
        <f>IF(Dati!M79&lt;6,"",IF(Dati!M79&gt;=7,"",Dati!M79))</f>
        <v/>
      </c>
      <c r="H59" s="55" t="str">
        <f>IF(Dati!N79&lt;6,"",IF(Dati!N79&gt;=7,"",Dati!N79))</f>
        <v/>
      </c>
      <c r="I59" s="56" t="str">
        <f>IF(C59&lt;6,"",IF(C59&gt;=7,"",IF(Dati!J79="","",(Dati!J79)/C59*100)))</f>
        <v/>
      </c>
      <c r="J59" s="56" t="str">
        <f>IF(C59&lt;6,"",IF(C59&gt;=7,"",IF(Dati!K79="","",(Dati!K79)/C59*100)))</f>
        <v/>
      </c>
      <c r="K59" s="56" t="str">
        <f>IF(C59&lt;6,"",IF(C59&gt;=7,"",IF(Dati!L79="","",(Dati!L79)/C59*100)))</f>
        <v/>
      </c>
      <c r="L59" s="56" t="str">
        <f>IF(C59&lt;6,"",IF(C59&gt;=7,"",IF(Dati!M79="","",(Dati!M79)/C59*100)))</f>
        <v/>
      </c>
      <c r="M59" s="56" t="str">
        <f>IF(C59&lt;6,"",IF(C59&gt;=7,"",IF(Dati!N79="","",(Dati!N79)/C59*100)))</f>
        <v/>
      </c>
    </row>
    <row r="60" spans="1:13" x14ac:dyDescent="0.25">
      <c r="A60" s="48">
        <f>Dati!A80</f>
        <v>3</v>
      </c>
      <c r="B60" s="48">
        <f>Dati!B80</f>
        <v>2003</v>
      </c>
      <c r="C60" s="54">
        <f>IF(Dati!C80="","",LOG(Dati!C80))</f>
        <v>4.4099331233312942</v>
      </c>
      <c r="D60" s="55" t="str">
        <f>IF(Dati!J80&lt;6,"",IF(Dati!J80&gt;=7,"",Dati!J80))</f>
        <v/>
      </c>
      <c r="E60" s="55" t="str">
        <f>IF(Dati!K80&lt;6,"",IF(Dati!K80&gt;=7,"",Dati!K80))</f>
        <v/>
      </c>
      <c r="F60" s="55" t="str">
        <f>IF(Dati!L80&lt;6,"",IF(Dati!L80&gt;=7,"",Dati!L80))</f>
        <v/>
      </c>
      <c r="G60" s="55" t="str">
        <f>IF(Dati!M80&lt;6,"",IF(Dati!M80&gt;=7,"",Dati!M80))</f>
        <v/>
      </c>
      <c r="H60" s="55" t="str">
        <f>IF(Dati!N80&lt;6,"",IF(Dati!N80&gt;=7,"",Dati!N80))</f>
        <v/>
      </c>
      <c r="I60" s="56" t="str">
        <f>IF(C60&lt;6,"",IF(C60&gt;=7,"",IF(Dati!J80="","",(Dati!J80)/C60*100)))</f>
        <v/>
      </c>
      <c r="J60" s="56" t="str">
        <f>IF(C60&lt;6,"",IF(C60&gt;=7,"",IF(Dati!K80="","",(Dati!K80)/C60*100)))</f>
        <v/>
      </c>
      <c r="K60" s="56" t="str">
        <f>IF(C60&lt;6,"",IF(C60&gt;=7,"",IF(Dati!L80="","",(Dati!L80)/C60*100)))</f>
        <v/>
      </c>
      <c r="L60" s="56" t="str">
        <f>IF(C60&lt;6,"",IF(C60&gt;=7,"",IF(Dati!M80="","",(Dati!M80)/C60*100)))</f>
        <v/>
      </c>
      <c r="M60" s="56" t="str">
        <f>IF(C60&lt;6,"",IF(C60&gt;=7,"",IF(Dati!N80="","",(Dati!N80)/C60*100)))</f>
        <v/>
      </c>
    </row>
    <row r="61" spans="1:13" x14ac:dyDescent="0.25">
      <c r="A61" s="48">
        <f>Dati!A81</f>
        <v>4</v>
      </c>
      <c r="B61" s="48" t="str">
        <f>Dati!B81</f>
        <v/>
      </c>
      <c r="C61" s="54" t="str">
        <f>IF(Dati!C81="","",LOG(Dati!C81))</f>
        <v/>
      </c>
      <c r="D61" s="55" t="str">
        <f>IF(Dati!J81&lt;6,"",IF(Dati!J81&gt;=7,"",Dati!J81))</f>
        <v/>
      </c>
      <c r="E61" s="55" t="str">
        <f>IF(Dati!K81&lt;6,"",IF(Dati!K81&gt;=7,"",Dati!K81))</f>
        <v/>
      </c>
      <c r="F61" s="55" t="str">
        <f>IF(Dati!L81&lt;6,"",IF(Dati!L81&gt;=7,"",Dati!L81))</f>
        <v/>
      </c>
      <c r="G61" s="55" t="str">
        <f>IF(Dati!M81&lt;6,"",IF(Dati!M81&gt;=7,"",Dati!M81))</f>
        <v/>
      </c>
      <c r="H61" s="55" t="str">
        <f>IF(Dati!N81&lt;6,"",IF(Dati!N81&gt;=7,"",Dati!N81))</f>
        <v/>
      </c>
      <c r="I61" s="56" t="str">
        <f>IF(C61&lt;6,"",IF(C61&gt;=7,"",IF(Dati!J81="","",(Dati!J81)/C61*100)))</f>
        <v/>
      </c>
      <c r="J61" s="56" t="str">
        <f>IF(C61&lt;6,"",IF(C61&gt;=7,"",IF(Dati!K81="","",(Dati!K81)/C61*100)))</f>
        <v/>
      </c>
      <c r="K61" s="56" t="str">
        <f>IF(C61&lt;6,"",IF(C61&gt;=7,"",IF(Dati!L81="","",(Dati!L81)/C61*100)))</f>
        <v/>
      </c>
      <c r="L61" s="56" t="str">
        <f>IF(C61&lt;6,"",IF(C61&gt;=7,"",IF(Dati!M81="","",(Dati!M81)/C61*100)))</f>
        <v/>
      </c>
      <c r="M61" s="56" t="str">
        <f>IF(C61&lt;6,"",IF(C61&gt;=7,"",IF(Dati!N81="","",(Dati!N81)/C61*100)))</f>
        <v/>
      </c>
    </row>
    <row r="62" spans="1:13" x14ac:dyDescent="0.25">
      <c r="A62" s="48">
        <f>Dati!A82</f>
        <v>5</v>
      </c>
      <c r="B62" s="48" t="str">
        <f>Dati!B82</f>
        <v/>
      </c>
      <c r="C62" s="54" t="str">
        <f>IF(Dati!C82="","",LOG(Dati!C82))</f>
        <v/>
      </c>
      <c r="D62" s="55" t="str">
        <f>IF(Dati!J82&lt;6,"",IF(Dati!J82&gt;=7,"",Dati!J82))</f>
        <v/>
      </c>
      <c r="E62" s="55" t="str">
        <f>IF(Dati!K82&lt;6,"",IF(Dati!K82&gt;=7,"",Dati!K82))</f>
        <v/>
      </c>
      <c r="F62" s="55" t="str">
        <f>IF(Dati!L82&lt;6,"",IF(Dati!L82&gt;=7,"",Dati!L82))</f>
        <v/>
      </c>
      <c r="G62" s="55" t="str">
        <f>IF(Dati!M82&lt;6,"",IF(Dati!M82&gt;=7,"",Dati!M82))</f>
        <v/>
      </c>
      <c r="H62" s="55" t="str">
        <f>IF(Dati!N82&lt;6,"",IF(Dati!N82&gt;=7,"",Dati!N82))</f>
        <v/>
      </c>
      <c r="I62" s="56" t="str">
        <f>IF(C62&lt;6,"",IF(C62&gt;=7,"",IF(Dati!J82="","",(Dati!J82)/C62*100)))</f>
        <v/>
      </c>
      <c r="J62" s="56" t="str">
        <f>IF(C62&lt;6,"",IF(C62&gt;=7,"",IF(Dati!K82="","",(Dati!K82)/C62*100)))</f>
        <v/>
      </c>
      <c r="K62" s="56" t="str">
        <f>IF(C62&lt;6,"",IF(C62&gt;=7,"",IF(Dati!L82="","",(Dati!L82)/C62*100)))</f>
        <v/>
      </c>
      <c r="L62" s="56" t="str">
        <f>IF(C62&lt;6,"",IF(C62&gt;=7,"",IF(Dati!M82="","",(Dati!M82)/C62*100)))</f>
        <v/>
      </c>
      <c r="M62" s="56" t="str">
        <f>IF(C62&lt;6,"",IF(C62&gt;=7,"",IF(Dati!N82="","",(Dati!N82)/C62*100)))</f>
        <v/>
      </c>
    </row>
    <row r="63" spans="1:13" x14ac:dyDescent="0.25">
      <c r="A63" s="48">
        <f>Dati!A83</f>
        <v>6</v>
      </c>
      <c r="B63" s="48" t="str">
        <f>Dati!B83</f>
        <v/>
      </c>
      <c r="C63" s="54" t="str">
        <f>IF(Dati!C83="","",LOG(Dati!C83))</f>
        <v/>
      </c>
      <c r="D63" s="55" t="str">
        <f>IF(Dati!J83&lt;6,"",IF(Dati!J83&gt;=7,"",Dati!J83))</f>
        <v/>
      </c>
      <c r="E63" s="55" t="str">
        <f>IF(Dati!K83&lt;6,"",IF(Dati!K83&gt;=7,"",Dati!K83))</f>
        <v/>
      </c>
      <c r="F63" s="55" t="str">
        <f>IF(Dati!L83&lt;6,"",IF(Dati!L83&gt;=7,"",Dati!L83))</f>
        <v/>
      </c>
      <c r="G63" s="55" t="str">
        <f>IF(Dati!M83&lt;6,"",IF(Dati!M83&gt;=7,"",Dati!M83))</f>
        <v/>
      </c>
      <c r="H63" s="55" t="str">
        <f>IF(Dati!N83&lt;6,"",IF(Dati!N83&gt;=7,"",Dati!N83))</f>
        <v/>
      </c>
      <c r="I63" s="56" t="str">
        <f>IF(C63&lt;6,"",IF(C63&gt;=7,"",IF(Dati!J83="","",(Dati!J83)/C63*100)))</f>
        <v/>
      </c>
      <c r="J63" s="56" t="str">
        <f>IF(C63&lt;6,"",IF(C63&gt;=7,"",IF(Dati!K83="","",(Dati!K83)/C63*100)))</f>
        <v/>
      </c>
      <c r="K63" s="56" t="str">
        <f>IF(C63&lt;6,"",IF(C63&gt;=7,"",IF(Dati!L83="","",(Dati!L83)/C63*100)))</f>
        <v/>
      </c>
      <c r="L63" s="56" t="str">
        <f>IF(C63&lt;6,"",IF(C63&gt;=7,"",IF(Dati!M83="","",(Dati!M83)/C63*100)))</f>
        <v/>
      </c>
      <c r="M63" s="56" t="str">
        <f>IF(C63&lt;6,"",IF(C63&gt;=7,"",IF(Dati!N83="","",(Dati!N83)/C63*100)))</f>
        <v/>
      </c>
    </row>
    <row r="64" spans="1:13" x14ac:dyDescent="0.25">
      <c r="A64" s="48">
        <f>Dati!A84</f>
        <v>7</v>
      </c>
      <c r="B64" s="48">
        <f>Dati!B84</f>
        <v>2001</v>
      </c>
      <c r="C64" s="54" t="e">
        <f>IF(Dati!C84="","",LOG(Dati!C84))</f>
        <v>#VALUE!</v>
      </c>
      <c r="D64" s="55" t="e">
        <f>IF(Dati!J84&lt;6,"",IF(Dati!J84&gt;=7,"",Dati!J84))</f>
        <v>#VALUE!</v>
      </c>
      <c r="E64" s="55" t="e">
        <f>IF(Dati!K84&lt;6,"",IF(Dati!K84&gt;=7,"",Dati!K84))</f>
        <v>#VALUE!</v>
      </c>
      <c r="F64" s="55" t="str">
        <f>IF(Dati!L84&lt;6,"",IF(Dati!L84&gt;=7,"",Dati!L84))</f>
        <v/>
      </c>
      <c r="G64" s="55" t="str">
        <f>IF(Dati!M84&lt;6,"",IF(Dati!M84&gt;=7,"",Dati!M84))</f>
        <v/>
      </c>
      <c r="H64" s="55" t="str">
        <f>IF(Dati!N84&lt;6,"",IF(Dati!N84&gt;=7,"",Dati!N84))</f>
        <v/>
      </c>
      <c r="I64" s="56" t="e">
        <f>IF(C64&lt;6,"",IF(C64&gt;=7,"",IF(Dati!J84="","",(Dati!J84)/C64*100)))</f>
        <v>#VALUE!</v>
      </c>
      <c r="J64" s="56" t="e">
        <f>IF(C64&lt;6,"",IF(C64&gt;=7,"",IF(Dati!K84="","",(Dati!K84)/C64*100)))</f>
        <v>#VALUE!</v>
      </c>
      <c r="K64" s="56" t="e">
        <f>IF(C64&lt;6,"",IF(C64&gt;=7,"",IF(Dati!L84="","",(Dati!L84)/C64*100)))</f>
        <v>#VALUE!</v>
      </c>
      <c r="L64" s="56" t="e">
        <f>IF(C64&lt;6,"",IF(C64&gt;=7,"",IF(Dati!M84="","",(Dati!M84)/C64*100)))</f>
        <v>#VALUE!</v>
      </c>
      <c r="M64" s="56" t="e">
        <f>IF(C64&lt;6,"",IF(C64&gt;=7,"",IF(Dati!N84="","",(Dati!N84)/C64*100)))</f>
        <v>#VALUE!</v>
      </c>
    </row>
    <row r="65" spans="1:13" x14ac:dyDescent="0.25">
      <c r="A65" s="48">
        <f>Dati!A85</f>
        <v>8</v>
      </c>
      <c r="B65" s="48" t="e">
        <f>Dati!B85</f>
        <v>#REF!</v>
      </c>
      <c r="C65" s="54" t="e">
        <f>IF(Dati!C85="","",LOG(Dati!C85))</f>
        <v>#REF!</v>
      </c>
      <c r="D65" s="55" t="e">
        <f>IF(Dati!J85&lt;6,"",IF(Dati!J85&gt;=7,"",Dati!J85))</f>
        <v>#REF!</v>
      </c>
      <c r="E65" s="55" t="e">
        <f>IF(Dati!K85&lt;6,"",IF(Dati!K85&gt;=7,"",Dati!K85))</f>
        <v>#REF!</v>
      </c>
      <c r="F65" s="55" t="e">
        <f>IF(Dati!L85&lt;6,"",IF(Dati!L85&gt;=7,"",Dati!L85))</f>
        <v>#REF!</v>
      </c>
      <c r="G65" s="55" t="e">
        <f>IF(Dati!M85&lt;6,"",IF(Dati!M85&gt;=7,"",Dati!M85))</f>
        <v>#REF!</v>
      </c>
      <c r="H65" s="55" t="e">
        <f>IF(Dati!N85&lt;6,"",IF(Dati!N85&gt;=7,"",Dati!N85))</f>
        <v>#REF!</v>
      </c>
      <c r="I65" s="56" t="e">
        <f>IF(C65&lt;6,"",IF(C65&gt;=7,"",IF(Dati!J85="","",(Dati!J85)/C65*100)))</f>
        <v>#REF!</v>
      </c>
      <c r="J65" s="56" t="e">
        <f>IF(C65&lt;6,"",IF(C65&gt;=7,"",IF(Dati!K85="","",(Dati!K85)/C65*100)))</f>
        <v>#REF!</v>
      </c>
      <c r="K65" s="56" t="e">
        <f>IF(C65&lt;6,"",IF(C65&gt;=7,"",IF(Dati!L85="","",(Dati!L85)/C65*100)))</f>
        <v>#REF!</v>
      </c>
      <c r="L65" s="56" t="e">
        <f>IF(C65&lt;6,"",IF(C65&gt;=7,"",IF(Dati!M85="","",(Dati!M85)/C65*100)))</f>
        <v>#REF!</v>
      </c>
      <c r="M65" s="56" t="e">
        <f>IF(C65&lt;6,"",IF(C65&gt;=7,"",IF(Dati!N85="","",(Dati!N85)/C65*100)))</f>
        <v>#REF!</v>
      </c>
    </row>
    <row r="66" spans="1:13" x14ac:dyDescent="0.25">
      <c r="A66" s="48">
        <f>Dati!A86</f>
        <v>9</v>
      </c>
      <c r="B66" s="48" t="e">
        <f>Dati!B86</f>
        <v>#REF!</v>
      </c>
      <c r="C66" s="54" t="e">
        <f>IF(Dati!C86="","",LOG(Dati!C86))</f>
        <v>#REF!</v>
      </c>
      <c r="D66" s="55" t="e">
        <f>IF(Dati!J86&lt;6,"",IF(Dati!J86&gt;=7,"",Dati!J86))</f>
        <v>#REF!</v>
      </c>
      <c r="E66" s="55" t="e">
        <f>IF(Dati!K86&lt;6,"",IF(Dati!K86&gt;=7,"",Dati!K86))</f>
        <v>#REF!</v>
      </c>
      <c r="F66" s="55" t="e">
        <f>IF(Dati!L86&lt;6,"",IF(Dati!L86&gt;=7,"",Dati!L86))</f>
        <v>#REF!</v>
      </c>
      <c r="G66" s="55" t="e">
        <f>IF(Dati!M86&lt;6,"",IF(Dati!M86&gt;=7,"",Dati!M86))</f>
        <v>#REF!</v>
      </c>
      <c r="H66" s="55" t="e">
        <f>IF(Dati!N86&lt;6,"",IF(Dati!N86&gt;=7,"",Dati!N86))</f>
        <v>#REF!</v>
      </c>
      <c r="I66" s="56" t="e">
        <f>IF(C66&lt;6,"",IF(C66&gt;=7,"",IF(Dati!J86="","",(Dati!J86)/C66*100)))</f>
        <v>#REF!</v>
      </c>
      <c r="J66" s="56" t="e">
        <f>IF(C66&lt;6,"",IF(C66&gt;=7,"",IF(Dati!K86="","",(Dati!K86)/C66*100)))</f>
        <v>#REF!</v>
      </c>
      <c r="K66" s="56" t="e">
        <f>IF(C66&lt;6,"",IF(C66&gt;=7,"",IF(Dati!L86="","",(Dati!L86)/C66*100)))</f>
        <v>#REF!</v>
      </c>
      <c r="L66" s="56" t="e">
        <f>IF(C66&lt;6,"",IF(C66&gt;=7,"",IF(Dati!M86="","",(Dati!M86)/C66*100)))</f>
        <v>#REF!</v>
      </c>
      <c r="M66" s="56" t="e">
        <f>IF(C66&lt;6,"",IF(C66&gt;=7,"",IF(Dati!N86="","",(Dati!N86)/C66*100)))</f>
        <v>#REF!</v>
      </c>
    </row>
    <row r="67" spans="1:13" x14ac:dyDescent="0.25">
      <c r="A67" s="48">
        <f>Dati!A87</f>
        <v>10</v>
      </c>
      <c r="B67" s="48" t="e">
        <f>Dati!B87</f>
        <v>#REF!</v>
      </c>
      <c r="C67" s="54" t="e">
        <f>IF(Dati!C87="","",LOG(Dati!C87))</f>
        <v>#REF!</v>
      </c>
      <c r="D67" s="55" t="e">
        <f>IF(Dati!J87&lt;6,"",IF(Dati!J87&gt;=7,"",Dati!J87))</f>
        <v>#REF!</v>
      </c>
      <c r="E67" s="55" t="e">
        <f>IF(Dati!K87&lt;6,"",IF(Dati!K87&gt;=7,"",Dati!K87))</f>
        <v>#REF!</v>
      </c>
      <c r="F67" s="55" t="e">
        <f>IF(Dati!L87&lt;6,"",IF(Dati!L87&gt;=7,"",Dati!L87))</f>
        <v>#REF!</v>
      </c>
      <c r="G67" s="55" t="e">
        <f>IF(Dati!M87&lt;6,"",IF(Dati!M87&gt;=7,"",Dati!M87))</f>
        <v>#REF!</v>
      </c>
      <c r="H67" s="55" t="e">
        <f>IF(Dati!N87&lt;6,"",IF(Dati!N87&gt;=7,"",Dati!N87))</f>
        <v>#REF!</v>
      </c>
      <c r="I67" s="56" t="e">
        <f>IF(C67&lt;6,"",IF(C67&gt;=7,"",IF(Dati!J87="","",(Dati!J87)/C67*100)))</f>
        <v>#REF!</v>
      </c>
      <c r="J67" s="56" t="e">
        <f>IF(C67&lt;6,"",IF(C67&gt;=7,"",IF(Dati!K87="","",(Dati!K87)/C67*100)))</f>
        <v>#REF!</v>
      </c>
      <c r="K67" s="56" t="e">
        <f>IF(C67&lt;6,"",IF(C67&gt;=7,"",IF(Dati!L87="","",(Dati!L87)/C67*100)))</f>
        <v>#REF!</v>
      </c>
      <c r="L67" s="56" t="e">
        <f>IF(C67&lt;6,"",IF(C67&gt;=7,"",IF(Dati!M87="","",(Dati!M87)/C67*100)))</f>
        <v>#REF!</v>
      </c>
      <c r="M67" s="56" t="e">
        <f>IF(C67&lt;6,"",IF(C67&gt;=7,"",IF(Dati!N87="","",(Dati!N87)/C67*100)))</f>
        <v>#REF!</v>
      </c>
    </row>
    <row r="68" spans="1:13" x14ac:dyDescent="0.25">
      <c r="A68" s="48">
        <f>Dati!A88</f>
        <v>11</v>
      </c>
      <c r="B68" s="48" t="e">
        <f>Dati!B88</f>
        <v>#REF!</v>
      </c>
      <c r="C68" s="54" t="e">
        <f>IF(Dati!C88="","",LOG(Dati!C88))</f>
        <v>#REF!</v>
      </c>
      <c r="D68" s="55" t="e">
        <f>IF(Dati!J88&lt;6,"",IF(Dati!J88&gt;=7,"",Dati!J88))</f>
        <v>#REF!</v>
      </c>
      <c r="E68" s="55" t="e">
        <f>IF(Dati!K88&lt;6,"",IF(Dati!K88&gt;=7,"",Dati!K88))</f>
        <v>#REF!</v>
      </c>
      <c r="F68" s="55" t="e">
        <f>IF(Dati!L88&lt;6,"",IF(Dati!L88&gt;=7,"",Dati!L88))</f>
        <v>#REF!</v>
      </c>
      <c r="G68" s="55" t="e">
        <f>IF(Dati!M88&lt;6,"",IF(Dati!M88&gt;=7,"",Dati!M88))</f>
        <v>#REF!</v>
      </c>
      <c r="H68" s="55" t="e">
        <f>IF(Dati!N88&lt;6,"",IF(Dati!N88&gt;=7,"",Dati!N88))</f>
        <v>#REF!</v>
      </c>
      <c r="I68" s="56" t="e">
        <f>IF(C68&lt;6,"",IF(C68&gt;=7,"",IF(Dati!J88="","",(Dati!J88)/C68*100)))</f>
        <v>#REF!</v>
      </c>
      <c r="J68" s="56" t="e">
        <f>IF(C68&lt;6,"",IF(C68&gt;=7,"",IF(Dati!K88="","",(Dati!K88)/C68*100)))</f>
        <v>#REF!</v>
      </c>
      <c r="K68" s="56" t="e">
        <f>IF(C68&lt;6,"",IF(C68&gt;=7,"",IF(Dati!L88="","",(Dati!L88)/C68*100)))</f>
        <v>#REF!</v>
      </c>
      <c r="L68" s="56" t="e">
        <f>IF(C68&lt;6,"",IF(C68&gt;=7,"",IF(Dati!M88="","",(Dati!M88)/C68*100)))</f>
        <v>#REF!</v>
      </c>
      <c r="M68" s="56" t="e">
        <f>IF(C68&lt;6,"",IF(C68&gt;=7,"",IF(Dati!N88="","",(Dati!N88)/C68*100)))</f>
        <v>#REF!</v>
      </c>
    </row>
    <row r="69" spans="1:13" x14ac:dyDescent="0.25">
      <c r="A69" s="48">
        <f>Dati!A89</f>
        <v>12</v>
      </c>
      <c r="B69" s="48" t="e">
        <f>Dati!B89</f>
        <v>#REF!</v>
      </c>
      <c r="C69" s="54" t="e">
        <f>IF(Dati!C89="","",LOG(Dati!C89))</f>
        <v>#REF!</v>
      </c>
      <c r="D69" s="55" t="e">
        <f>IF(Dati!J89&lt;6,"",IF(Dati!J89&gt;=7,"",Dati!J89))</f>
        <v>#REF!</v>
      </c>
      <c r="E69" s="55" t="e">
        <f>IF(Dati!K89&lt;6,"",IF(Dati!K89&gt;=7,"",Dati!K89))</f>
        <v>#REF!</v>
      </c>
      <c r="F69" s="55" t="e">
        <f>IF(Dati!L89&lt;6,"",IF(Dati!L89&gt;=7,"",Dati!L89))</f>
        <v>#REF!</v>
      </c>
      <c r="G69" s="55" t="e">
        <f>IF(Dati!M89&lt;6,"",IF(Dati!M89&gt;=7,"",Dati!M89))</f>
        <v>#REF!</v>
      </c>
      <c r="H69" s="55" t="e">
        <f>IF(Dati!N89&lt;6,"",IF(Dati!N89&gt;=7,"",Dati!N89))</f>
        <v>#REF!</v>
      </c>
      <c r="I69" s="56" t="e">
        <f>IF(C69&lt;6,"",IF(C69&gt;=7,"",IF(Dati!J89="","",(Dati!J89)/C69*100)))</f>
        <v>#REF!</v>
      </c>
      <c r="J69" s="56" t="e">
        <f>IF(C69&lt;6,"",IF(C69&gt;=7,"",IF(Dati!K89="","",(Dati!K89)/C69*100)))</f>
        <v>#REF!</v>
      </c>
      <c r="K69" s="56" t="e">
        <f>IF(C69&lt;6,"",IF(C69&gt;=7,"",IF(Dati!L89="","",(Dati!L89)/C69*100)))</f>
        <v>#REF!</v>
      </c>
      <c r="L69" s="56" t="e">
        <f>IF(C69&lt;6,"",IF(C69&gt;=7,"",IF(Dati!M89="","",(Dati!M89)/C69*100)))</f>
        <v>#REF!</v>
      </c>
      <c r="M69" s="56" t="e">
        <f>IF(C69&lt;6,"",IF(C69&gt;=7,"",IF(Dati!N89="","",(Dati!N89)/C69*100)))</f>
        <v>#REF!</v>
      </c>
    </row>
    <row r="70" spans="1:13" x14ac:dyDescent="0.25">
      <c r="A70" s="48">
        <f>Dati!A90</f>
        <v>13</v>
      </c>
      <c r="B70" s="48" t="e">
        <f>Dati!B90</f>
        <v>#REF!</v>
      </c>
      <c r="C70" s="54" t="e">
        <f>IF(Dati!C90="","",LOG(Dati!C90))</f>
        <v>#REF!</v>
      </c>
      <c r="D70" s="55" t="e">
        <f>IF(Dati!J90&lt;6,"",IF(Dati!J90&gt;=7,"",Dati!J90))</f>
        <v>#REF!</v>
      </c>
      <c r="E70" s="55" t="e">
        <f>IF(Dati!K90&lt;6,"",IF(Dati!K90&gt;=7,"",Dati!K90))</f>
        <v>#REF!</v>
      </c>
      <c r="F70" s="55" t="e">
        <f>IF(Dati!L90&lt;6,"",IF(Dati!L90&gt;=7,"",Dati!L90))</f>
        <v>#REF!</v>
      </c>
      <c r="G70" s="55" t="e">
        <f>IF(Dati!M90&lt;6,"",IF(Dati!M90&gt;=7,"",Dati!M90))</f>
        <v>#REF!</v>
      </c>
      <c r="H70" s="55" t="e">
        <f>IF(Dati!N90&lt;6,"",IF(Dati!N90&gt;=7,"",Dati!N90))</f>
        <v>#REF!</v>
      </c>
      <c r="I70" s="56" t="e">
        <f>IF(C70&lt;6,"",IF(C70&gt;=7,"",IF(Dati!J90="","",(Dati!J90)/C70*100)))</f>
        <v>#REF!</v>
      </c>
      <c r="J70" s="56" t="e">
        <f>IF(C70&lt;6,"",IF(C70&gt;=7,"",IF(Dati!K90="","",(Dati!K90)/C70*100)))</f>
        <v>#REF!</v>
      </c>
      <c r="K70" s="56" t="e">
        <f>IF(C70&lt;6,"",IF(C70&gt;=7,"",IF(Dati!L90="","",(Dati!L90)/C70*100)))</f>
        <v>#REF!</v>
      </c>
      <c r="L70" s="56" t="e">
        <f>IF(C70&lt;6,"",IF(C70&gt;=7,"",IF(Dati!M90="","",(Dati!M90)/C70*100)))</f>
        <v>#REF!</v>
      </c>
      <c r="M70" s="56" t="e">
        <f>IF(C70&lt;6,"",IF(C70&gt;=7,"",IF(Dati!N90="","",(Dati!N90)/C70*100)))</f>
        <v>#REF!</v>
      </c>
    </row>
    <row r="71" spans="1:13" x14ac:dyDescent="0.25">
      <c r="A71" s="48">
        <f>Dati!A91</f>
        <v>14</v>
      </c>
      <c r="B71" s="48" t="e">
        <f>Dati!B91</f>
        <v>#REF!</v>
      </c>
      <c r="C71" s="54" t="e">
        <f>IF(Dati!C91="","",LOG(Dati!C91))</f>
        <v>#REF!</v>
      </c>
      <c r="D71" s="55" t="e">
        <f>IF(Dati!J91&lt;6,"",IF(Dati!J91&gt;=7,"",Dati!J91))</f>
        <v>#REF!</v>
      </c>
      <c r="E71" s="55" t="e">
        <f>IF(Dati!K91&lt;6,"",IF(Dati!K91&gt;=7,"",Dati!K91))</f>
        <v>#REF!</v>
      </c>
      <c r="F71" s="55" t="e">
        <f>IF(Dati!L91&lt;6,"",IF(Dati!L91&gt;=7,"",Dati!L91))</f>
        <v>#REF!</v>
      </c>
      <c r="G71" s="55" t="e">
        <f>IF(Dati!M91&lt;6,"",IF(Dati!M91&gt;=7,"",Dati!M91))</f>
        <v>#REF!</v>
      </c>
      <c r="H71" s="55" t="e">
        <f>IF(Dati!N91&lt;6,"",IF(Dati!N91&gt;=7,"",Dati!N91))</f>
        <v>#REF!</v>
      </c>
      <c r="I71" s="56" t="e">
        <f>IF(C71&lt;6,"",IF(C71&gt;=7,"",IF(Dati!J91="","",(Dati!J91)/C71*100)))</f>
        <v>#REF!</v>
      </c>
      <c r="J71" s="56" t="e">
        <f>IF(C71&lt;6,"",IF(C71&gt;=7,"",IF(Dati!K91="","",(Dati!K91)/C71*100)))</f>
        <v>#REF!</v>
      </c>
      <c r="K71" s="56" t="e">
        <f>IF(C71&lt;6,"",IF(C71&gt;=7,"",IF(Dati!L91="","",(Dati!L91)/C71*100)))</f>
        <v>#REF!</v>
      </c>
      <c r="L71" s="56" t="e">
        <f>IF(C71&lt;6,"",IF(C71&gt;=7,"",IF(Dati!M91="","",(Dati!M91)/C71*100)))</f>
        <v>#REF!</v>
      </c>
      <c r="M71" s="56" t="e">
        <f>IF(C71&lt;6,"",IF(C71&gt;=7,"",IF(Dati!N91="","",(Dati!N91)/C71*100)))</f>
        <v>#REF!</v>
      </c>
    </row>
    <row r="72" spans="1:13" x14ac:dyDescent="0.25">
      <c r="A72" s="48">
        <f>Dati!A92</f>
        <v>15</v>
      </c>
      <c r="B72" s="48" t="e">
        <f>Dati!B92</f>
        <v>#REF!</v>
      </c>
      <c r="C72" s="54" t="e">
        <f>IF(Dati!C92="","",LOG(Dati!C92))</f>
        <v>#REF!</v>
      </c>
      <c r="D72" s="55" t="e">
        <f>IF(Dati!J92&lt;6,"",IF(Dati!J92&gt;=7,"",Dati!J92))</f>
        <v>#REF!</v>
      </c>
      <c r="E72" s="55" t="e">
        <f>IF(Dati!K92&lt;6,"",IF(Dati!K92&gt;=7,"",Dati!K92))</f>
        <v>#REF!</v>
      </c>
      <c r="F72" s="55" t="e">
        <f>IF(Dati!L92&lt;6,"",IF(Dati!L92&gt;=7,"",Dati!L92))</f>
        <v>#REF!</v>
      </c>
      <c r="G72" s="55" t="e">
        <f>IF(Dati!M92&lt;6,"",IF(Dati!M92&gt;=7,"",Dati!M92))</f>
        <v>#REF!</v>
      </c>
      <c r="H72" s="55" t="e">
        <f>IF(Dati!N92&lt;6,"",IF(Dati!N92&gt;=7,"",Dati!N92))</f>
        <v>#REF!</v>
      </c>
      <c r="I72" s="56" t="e">
        <f>IF(C72&lt;6,"",IF(C72&gt;=7,"",IF(Dati!J92="","",(Dati!J92)/C72*100)))</f>
        <v>#REF!</v>
      </c>
      <c r="J72" s="56" t="e">
        <f>IF(C72&lt;6,"",IF(C72&gt;=7,"",IF(Dati!K92="","",(Dati!K92)/C72*100)))</f>
        <v>#REF!</v>
      </c>
      <c r="K72" s="56" t="e">
        <f>IF(C72&lt;6,"",IF(C72&gt;=7,"",IF(Dati!L92="","",(Dati!L92)/C72*100)))</f>
        <v>#REF!</v>
      </c>
      <c r="L72" s="56" t="e">
        <f>IF(C72&lt;6,"",IF(C72&gt;=7,"",IF(Dati!M92="","",(Dati!M92)/C72*100)))</f>
        <v>#REF!</v>
      </c>
      <c r="M72" s="56" t="e">
        <f>IF(C72&lt;6,"",IF(C72&gt;=7,"",IF(Dati!N92="","",(Dati!N92)/C72*100)))</f>
        <v>#REF!</v>
      </c>
    </row>
    <row r="73" spans="1:13" x14ac:dyDescent="0.25">
      <c r="A73" s="48">
        <f>Dati!A93</f>
        <v>16</v>
      </c>
      <c r="B73" s="48" t="e">
        <f>Dati!B93</f>
        <v>#REF!</v>
      </c>
      <c r="C73" s="54" t="e">
        <f>IF(Dati!C93="","",LOG(Dati!C93))</f>
        <v>#REF!</v>
      </c>
      <c r="D73" s="55" t="e">
        <f>IF(Dati!J93&lt;6,"",IF(Dati!J93&gt;=7,"",Dati!J93))</f>
        <v>#REF!</v>
      </c>
      <c r="E73" s="55" t="e">
        <f>IF(Dati!K93&lt;6,"",IF(Dati!K93&gt;=7,"",Dati!K93))</f>
        <v>#REF!</v>
      </c>
      <c r="F73" s="55" t="e">
        <f>IF(Dati!L93&lt;6,"",IF(Dati!L93&gt;=7,"",Dati!L93))</f>
        <v>#REF!</v>
      </c>
      <c r="G73" s="55" t="e">
        <f>IF(Dati!M93&lt;6,"",IF(Dati!M93&gt;=7,"",Dati!M93))</f>
        <v>#REF!</v>
      </c>
      <c r="H73" s="55" t="e">
        <f>IF(Dati!N93&lt;6,"",IF(Dati!N93&gt;=7,"",Dati!N93))</f>
        <v>#REF!</v>
      </c>
      <c r="I73" s="56" t="e">
        <f>IF(C73&lt;6,"",IF(C73&gt;=7,"",IF(Dati!J93="","",(Dati!J93)/C73*100)))</f>
        <v>#REF!</v>
      </c>
      <c r="J73" s="56" t="e">
        <f>IF(C73&lt;6,"",IF(C73&gt;=7,"",IF(Dati!K93="","",(Dati!K93)/C73*100)))</f>
        <v>#REF!</v>
      </c>
      <c r="K73" s="56" t="e">
        <f>IF(C73&lt;6,"",IF(C73&gt;=7,"",IF(Dati!L93="","",(Dati!L93)/C73*100)))</f>
        <v>#REF!</v>
      </c>
      <c r="L73" s="56" t="e">
        <f>IF(C73&lt;6,"",IF(C73&gt;=7,"",IF(Dati!M93="","",(Dati!M93)/C73*100)))</f>
        <v>#REF!</v>
      </c>
      <c r="M73" s="56" t="e">
        <f>IF(C73&lt;6,"",IF(C73&gt;=7,"",IF(Dati!N93="","",(Dati!N93)/C73*100)))</f>
        <v>#REF!</v>
      </c>
    </row>
    <row r="74" spans="1:13" x14ac:dyDescent="0.25">
      <c r="A74" s="48">
        <f>Dati!A94</f>
        <v>17</v>
      </c>
      <c r="B74" s="48" t="e">
        <f>Dati!B94</f>
        <v>#REF!</v>
      </c>
      <c r="C74" s="54" t="e">
        <f>IF(Dati!C94="","",LOG(Dati!C94))</f>
        <v>#REF!</v>
      </c>
      <c r="D74" s="55" t="e">
        <f>IF(Dati!J94&lt;6,"",IF(Dati!J94&gt;=7,"",Dati!J94))</f>
        <v>#REF!</v>
      </c>
      <c r="E74" s="55" t="e">
        <f>IF(Dati!K94&lt;6,"",IF(Dati!K94&gt;=7,"",Dati!K94))</f>
        <v>#REF!</v>
      </c>
      <c r="F74" s="55" t="e">
        <f>IF(Dati!L94&lt;6,"",IF(Dati!L94&gt;=7,"",Dati!L94))</f>
        <v>#REF!</v>
      </c>
      <c r="G74" s="55" t="e">
        <f>IF(Dati!M94&lt;6,"",IF(Dati!M94&gt;=7,"",Dati!M94))</f>
        <v>#REF!</v>
      </c>
      <c r="H74" s="55" t="e">
        <f>IF(Dati!N94&lt;6,"",IF(Dati!N94&gt;=7,"",Dati!N94))</f>
        <v>#REF!</v>
      </c>
      <c r="I74" s="56" t="e">
        <f>IF(C74&lt;6,"",IF(C74&gt;=7,"",IF(Dati!J94="","",(Dati!J94)/C74*100)))</f>
        <v>#REF!</v>
      </c>
      <c r="J74" s="56" t="e">
        <f>IF(C74&lt;6,"",IF(C74&gt;=7,"",IF(Dati!K94="","",(Dati!K94)/C74*100)))</f>
        <v>#REF!</v>
      </c>
      <c r="K74" s="56" t="e">
        <f>IF(C74&lt;6,"",IF(C74&gt;=7,"",IF(Dati!L94="","",(Dati!L94)/C74*100)))</f>
        <v>#REF!</v>
      </c>
      <c r="L74" s="56" t="e">
        <f>IF(C74&lt;6,"",IF(C74&gt;=7,"",IF(Dati!M94="","",(Dati!M94)/C74*100)))</f>
        <v>#REF!</v>
      </c>
      <c r="M74" s="56" t="e">
        <f>IF(C74&lt;6,"",IF(C74&gt;=7,"",IF(Dati!N94="","",(Dati!N94)/C74*100)))</f>
        <v>#REF!</v>
      </c>
    </row>
    <row r="75" spans="1:13" ht="13.8" thickBot="1" x14ac:dyDescent="0.3">
      <c r="A75" s="66"/>
      <c r="B75" s="66"/>
      <c r="C75" s="67"/>
      <c r="D75" s="66"/>
      <c r="E75" s="66"/>
      <c r="F75" s="66"/>
      <c r="G75" s="66"/>
      <c r="H75" s="66"/>
      <c r="I75" s="52"/>
      <c r="J75" s="52"/>
      <c r="K75" s="52"/>
      <c r="L75" s="52"/>
      <c r="M75" s="52"/>
    </row>
    <row r="76" spans="1:13" ht="13.8" thickTop="1" x14ac:dyDescent="0.25">
      <c r="A76" s="68"/>
      <c r="B76" s="68"/>
      <c r="C76" s="69" t="s">
        <v>14</v>
      </c>
      <c r="D76" s="69"/>
      <c r="E76" s="70" t="str">
        <f>IF(COUNT(D58:H74)&lt;2,"",AVERAGE(D58:H74))</f>
        <v/>
      </c>
      <c r="F76" s="69"/>
      <c r="G76" s="69"/>
      <c r="H76" s="69"/>
      <c r="I76" s="71"/>
      <c r="J76" s="71" t="s">
        <v>7</v>
      </c>
      <c r="K76" s="71"/>
      <c r="L76" s="71"/>
      <c r="M76" s="71"/>
    </row>
    <row r="77" spans="1:13" x14ac:dyDescent="0.25">
      <c r="C77" s="73" t="s">
        <v>6</v>
      </c>
      <c r="E77" s="55" t="str">
        <f>IF(COUNT(D58:H74)&lt;2,"",STDEV(D58:H74))</f>
        <v/>
      </c>
      <c r="J77" s="73" t="s">
        <v>14</v>
      </c>
      <c r="K77" s="73"/>
      <c r="L77" s="55" t="str">
        <f>IF(COUNT(I58:M74)=0,"",AVERAGE(I58:M74))</f>
        <v/>
      </c>
    </row>
    <row r="78" spans="1:13" x14ac:dyDescent="0.25">
      <c r="C78" s="73" t="s">
        <v>23</v>
      </c>
      <c r="E78" s="55" t="str">
        <f>IF(COUNT(D58:H74)=0,"Immettere dati",IF(COUNT(D58:H74)&lt;2,"Immettere più dati",E77*2^0.5*(TINV(0.05,COUNT(D58:H74)-1))))</f>
        <v>Immettere dati</v>
      </c>
      <c r="F78" s="54" t="str">
        <f>IF(COUNT(D58:H74)=0,"",IF(COUNT(D58:H74)&lt;6,"Attenzione, dati insufficienti!",""))</f>
        <v/>
      </c>
      <c r="J78" s="73" t="s">
        <v>52</v>
      </c>
      <c r="K78" s="73"/>
      <c r="L78" s="55" t="str">
        <f>IF(COUNT(I58:M74)&lt;2,"",STDEV(I58:M74)*2)</f>
        <v/>
      </c>
    </row>
    <row r="79" spans="1:13" x14ac:dyDescent="0.25">
      <c r="C79" s="39" t="s">
        <v>9</v>
      </c>
      <c r="E79" s="55" t="str">
        <f>IF(COUNT(D58:H74)&lt;2,"",E78/(2^0.5))</f>
        <v/>
      </c>
      <c r="F79" s="74" t="str">
        <f>IF(COUNT(D58:H74)=0,"",IF(COUNT(D58:H74)&lt;6,"Attenzione, dati insufficienti!",""))</f>
        <v/>
      </c>
      <c r="L79" s="39" t="str">
        <f>IF(COUNT(I58:M74)&lt;2,"",DEVSQ(I58:M74))</f>
        <v/>
      </c>
    </row>
    <row r="80" spans="1:13" ht="13.8" thickBot="1" x14ac:dyDescent="0.3">
      <c r="C80" s="39" t="s">
        <v>10</v>
      </c>
      <c r="E80" s="55" t="str">
        <f>IF(COUNT(D58:H74)&lt;2,"",E78/2)</f>
        <v/>
      </c>
      <c r="F80" s="74" t="str">
        <f>IF(COUNT(D58:H74)=0,"",IF(COUNT(D58:H74)&lt;6,"Attenzione, dati insufficienti!",""))</f>
        <v/>
      </c>
      <c r="L80" s="39" t="str">
        <f>IF(COUNT(I58:M74)&lt;2,"",VAR(I58:M74))</f>
        <v/>
      </c>
    </row>
    <row r="81" spans="1:13" ht="13.8" thickTop="1" x14ac:dyDescent="0.25">
      <c r="A81" s="71"/>
      <c r="B81" s="71"/>
      <c r="C81" s="71"/>
      <c r="D81" s="71"/>
      <c r="E81" s="70"/>
      <c r="F81" s="71"/>
      <c r="G81" s="71"/>
      <c r="H81" s="71"/>
      <c r="I81" s="71"/>
      <c r="J81" s="71"/>
      <c r="K81" s="71"/>
      <c r="L81" s="71"/>
      <c r="M81" s="71"/>
    </row>
    <row r="82" spans="1:13" x14ac:dyDescent="0.25">
      <c r="A82" s="39" t="s">
        <v>18</v>
      </c>
      <c r="D82" s="45"/>
      <c r="E82" s="44"/>
      <c r="F82" s="44"/>
      <c r="G82" s="52"/>
      <c r="H82" s="52"/>
    </row>
    <row r="83" spans="1:13" ht="36" x14ac:dyDescent="0.25">
      <c r="A83" s="48" t="str">
        <f>Dati!A109</f>
        <v>N.</v>
      </c>
      <c r="B83" s="48" t="str">
        <f>Dati!B109</f>
        <v>Anno</v>
      </c>
      <c r="C83" s="48" t="str">
        <f>Dati!C109</f>
        <v>Valore assegnato</v>
      </c>
      <c r="D83" s="48">
        <f>Dati!J109</f>
        <v>1</v>
      </c>
      <c r="E83" s="48">
        <f>Dati!K109</f>
        <v>2</v>
      </c>
      <c r="F83" s="48">
        <f>Dati!L109</f>
        <v>3</v>
      </c>
      <c r="G83" s="48">
        <f>Dati!M109</f>
        <v>4</v>
      </c>
      <c r="H83" s="48">
        <f>Dati!N109</f>
        <v>5</v>
      </c>
      <c r="I83" s="1016" t="s">
        <v>13</v>
      </c>
      <c r="J83" s="1016"/>
      <c r="K83" s="1016"/>
      <c r="L83" s="1016"/>
      <c r="M83" s="1016"/>
    </row>
    <row r="84" spans="1:13" x14ac:dyDescent="0.25">
      <c r="A84" s="48">
        <f>Dati!A110</f>
        <v>1</v>
      </c>
      <c r="B84" s="48">
        <f>Dati!B110</f>
        <v>2000</v>
      </c>
      <c r="C84" s="54">
        <f>IF(Dati!C110="","",LOG(Dati!C110))</f>
        <v>2.7032913781186614</v>
      </c>
      <c r="D84" s="55" t="str">
        <f>IF(Dati!J110&lt;6,"",IF(Dati!J110&gt;=7,"",Dati!J110))</f>
        <v/>
      </c>
      <c r="E84" s="55" t="str">
        <f>IF(Dati!K110&lt;6,"",IF(Dati!K110&gt;=7,"",Dati!K110))</f>
        <v/>
      </c>
      <c r="F84" s="55" t="str">
        <f>IF(Dati!L110&lt;6,"",IF(Dati!L110&gt;=7,"",Dati!L110))</f>
        <v/>
      </c>
      <c r="G84" s="55" t="str">
        <f>IF(Dati!M110&lt;6,"",IF(Dati!M110&gt;=7,"",Dati!M110))</f>
        <v/>
      </c>
      <c r="H84" s="55" t="str">
        <f>IF(Dati!N110&lt;6,"",IF(Dati!N110&gt;=7,"",Dati!N110))</f>
        <v/>
      </c>
      <c r="I84" s="56" t="str">
        <f>IF(C84&lt;6,"",IF(C84&gt;=7,"",IF(Dati!J110="","",(Dati!J110)/C84*100)))</f>
        <v/>
      </c>
      <c r="J84" s="56" t="str">
        <f>IF(C84&lt;6,"",IF(C84&gt;=7,"",IF(Dati!K110="","",(Dati!K110)/C84*100)))</f>
        <v/>
      </c>
      <c r="K84" s="56" t="str">
        <f>IF(C84&lt;6,"",IF(C84&gt;=7,"",IF(Dati!L110="","",(Dati!L110)/C84*100)))</f>
        <v/>
      </c>
      <c r="L84" s="56" t="str">
        <f>IF(C84&lt;6,"",IF(C84&gt;=7,"",IF(Dati!M110="","",(Dati!M110)/C84*100)))</f>
        <v/>
      </c>
      <c r="M84" s="56" t="str">
        <f>IF(C84&lt;6,"",IF(C84&gt;=7,"",IF(Dati!N110="","",(Dati!N110)/C84*100)))</f>
        <v/>
      </c>
    </row>
    <row r="85" spans="1:13" x14ac:dyDescent="0.25">
      <c r="A85" s="48">
        <f>Dati!A111</f>
        <v>2</v>
      </c>
      <c r="B85" s="48">
        <f>Dati!B111</f>
        <v>2000</v>
      </c>
      <c r="C85" s="54">
        <f>IF(Dati!C111="","",LOG(Dati!C111))</f>
        <v>4.6901960800285138</v>
      </c>
      <c r="D85" s="55" t="str">
        <f>IF(Dati!J111&lt;6,"",IF(Dati!J111&gt;=7,"",Dati!J111))</f>
        <v/>
      </c>
      <c r="E85" s="55" t="str">
        <f>IF(Dati!K111&lt;6,"",IF(Dati!K111&gt;=7,"",Dati!K111))</f>
        <v/>
      </c>
      <c r="F85" s="55" t="str">
        <f>IF(Dati!L111&lt;6,"",IF(Dati!L111&gt;=7,"",Dati!L111))</f>
        <v/>
      </c>
      <c r="G85" s="55" t="str">
        <f>IF(Dati!M111&lt;6,"",IF(Dati!M111&gt;=7,"",Dati!M111))</f>
        <v/>
      </c>
      <c r="H85" s="55" t="str">
        <f>IF(Dati!N111&lt;6,"",IF(Dati!N111&gt;=7,"",Dati!N111))</f>
        <v/>
      </c>
      <c r="I85" s="56" t="str">
        <f>IF(C85&lt;6,"",IF(C85&gt;=7,"",IF(Dati!J111="","",(Dati!J111)/C85*100)))</f>
        <v/>
      </c>
      <c r="J85" s="56" t="str">
        <f>IF(C85&lt;6,"",IF(C85&gt;=7,"",IF(Dati!K111="","",(Dati!K111)/C85*100)))</f>
        <v/>
      </c>
      <c r="K85" s="56" t="str">
        <f>IF(C85&lt;6,"",IF(C85&gt;=7,"",IF(Dati!L111="","",(Dati!L111)/C85*100)))</f>
        <v/>
      </c>
      <c r="L85" s="56" t="str">
        <f>IF(C85&lt;6,"",IF(C85&gt;=7,"",IF(Dati!M111="","",(Dati!M111)/C85*100)))</f>
        <v/>
      </c>
      <c r="M85" s="56" t="str">
        <f>IF(C85&lt;6,"",IF(C85&gt;=7,"",IF(Dati!N111="","",(Dati!N111)/C85*100)))</f>
        <v/>
      </c>
    </row>
    <row r="86" spans="1:13" x14ac:dyDescent="0.25">
      <c r="A86" s="48">
        <f>Dati!A112</f>
        <v>3</v>
      </c>
      <c r="B86" s="48">
        <f>Dati!B112</f>
        <v>2001</v>
      </c>
      <c r="C86" s="54">
        <f>IF(Dati!C112="","",LOG(Dati!C112))</f>
        <v>3.9190780923760737</v>
      </c>
      <c r="D86" s="55" t="str">
        <f>IF(Dati!J112&lt;6,"",IF(Dati!J112&gt;=7,"",Dati!J112))</f>
        <v/>
      </c>
      <c r="E86" s="55" t="str">
        <f>IF(Dati!K112&lt;6,"",IF(Dati!K112&gt;=7,"",Dati!K112))</f>
        <v/>
      </c>
      <c r="F86" s="55" t="str">
        <f>IF(Dati!L112&lt;6,"",IF(Dati!L112&gt;=7,"",Dati!L112))</f>
        <v/>
      </c>
      <c r="G86" s="55" t="str">
        <f>IF(Dati!M112&lt;6,"",IF(Dati!M112&gt;=7,"",Dati!M112))</f>
        <v/>
      </c>
      <c r="H86" s="55" t="str">
        <f>IF(Dati!N112&lt;6,"",IF(Dati!N112&gt;=7,"",Dati!N112))</f>
        <v/>
      </c>
      <c r="I86" s="56" t="str">
        <f>IF(C86&lt;6,"",IF(C86&gt;=7,"",IF(Dati!J112="","",(Dati!J112)/C86*100)))</f>
        <v/>
      </c>
      <c r="J86" s="56" t="str">
        <f>IF(C86&lt;6,"",IF(C86&gt;=7,"",IF(Dati!K112="","",(Dati!K112)/C86*100)))</f>
        <v/>
      </c>
      <c r="K86" s="56" t="str">
        <f>IF(C86&lt;6,"",IF(C86&gt;=7,"",IF(Dati!L112="","",(Dati!L112)/C86*100)))</f>
        <v/>
      </c>
      <c r="L86" s="56" t="str">
        <f>IF(C86&lt;6,"",IF(C86&gt;=7,"",IF(Dati!M112="","",(Dati!M112)/C86*100)))</f>
        <v/>
      </c>
      <c r="M86" s="56" t="str">
        <f>IF(C86&lt;6,"",IF(C86&gt;=7,"",IF(Dati!N112="","",(Dati!N112)/C86*100)))</f>
        <v/>
      </c>
    </row>
    <row r="87" spans="1:13" x14ac:dyDescent="0.25">
      <c r="A87" s="48">
        <f>Dati!A113</f>
        <v>4</v>
      </c>
      <c r="B87" s="48">
        <f>Dati!B113</f>
        <v>2002</v>
      </c>
      <c r="C87" s="54">
        <f>IF(Dati!C113="","",LOG(Dati!C113))</f>
        <v>4.1760912590556813</v>
      </c>
      <c r="D87" s="55" t="str">
        <f>IF(Dati!J113&lt;6,"",IF(Dati!J113&gt;=7,"",Dati!J113))</f>
        <v/>
      </c>
      <c r="E87" s="55" t="str">
        <f>IF(Dati!K113&lt;6,"",IF(Dati!K113&gt;=7,"",Dati!K113))</f>
        <v/>
      </c>
      <c r="F87" s="55" t="str">
        <f>IF(Dati!L113&lt;6,"",IF(Dati!L113&gt;=7,"",Dati!L113))</f>
        <v/>
      </c>
      <c r="G87" s="55" t="str">
        <f>IF(Dati!M113&lt;6,"",IF(Dati!M113&gt;=7,"",Dati!M113))</f>
        <v/>
      </c>
      <c r="H87" s="55" t="str">
        <f>IF(Dati!N113&lt;6,"",IF(Dati!N113&gt;=7,"",Dati!N113))</f>
        <v/>
      </c>
      <c r="I87" s="56" t="str">
        <f>IF(C87&lt;6,"",IF(C87&gt;=7,"",IF(Dati!J113="","",(Dati!J113)/C87*100)))</f>
        <v/>
      </c>
      <c r="J87" s="56" t="str">
        <f>IF(C87&lt;6,"",IF(C87&gt;=7,"",IF(Dati!K113="","",(Dati!K113)/C87*100)))</f>
        <v/>
      </c>
      <c r="K87" s="56" t="str">
        <f>IF(C87&lt;6,"",IF(C87&gt;=7,"",IF(Dati!L113="","",(Dati!L113)/C87*100)))</f>
        <v/>
      </c>
      <c r="L87" s="56" t="str">
        <f>IF(C87&lt;6,"",IF(C87&gt;=7,"",IF(Dati!M113="","",(Dati!M113)/C87*100)))</f>
        <v/>
      </c>
      <c r="M87" s="56" t="str">
        <f>IF(C87&lt;6,"",IF(C87&gt;=7,"",IF(Dati!N113="","",(Dati!N113)/C87*100)))</f>
        <v/>
      </c>
    </row>
    <row r="88" spans="1:13" x14ac:dyDescent="0.25">
      <c r="A88" s="48">
        <f>Dati!A114</f>
        <v>5</v>
      </c>
      <c r="B88" s="48">
        <f>Dati!B114</f>
        <v>2003</v>
      </c>
      <c r="C88" s="54">
        <f>IF(Dati!C114="","",LOG(Dati!C114))</f>
        <v>3.5440680443502757</v>
      </c>
      <c r="D88" s="55" t="str">
        <f>IF(Dati!J114&lt;6,"",IF(Dati!J114&gt;=7,"",Dati!J114))</f>
        <v/>
      </c>
      <c r="E88" s="55" t="str">
        <f>IF(Dati!K114&lt;6,"",IF(Dati!K114&gt;=7,"",Dati!K114))</f>
        <v/>
      </c>
      <c r="F88" s="55" t="str">
        <f>IF(Dati!L114&lt;6,"",IF(Dati!L114&gt;=7,"",Dati!L114))</f>
        <v/>
      </c>
      <c r="G88" s="55" t="str">
        <f>IF(Dati!M114&lt;6,"",IF(Dati!M114&gt;=7,"",Dati!M114))</f>
        <v/>
      </c>
      <c r="H88" s="55" t="str">
        <f>IF(Dati!N114&lt;6,"",IF(Dati!N114&gt;=7,"",Dati!N114))</f>
        <v/>
      </c>
      <c r="I88" s="56" t="str">
        <f>IF(C88&lt;6,"",IF(C88&gt;=7,"",IF(Dati!J114="","",(Dati!J114)/C88*100)))</f>
        <v/>
      </c>
      <c r="J88" s="56" t="str">
        <f>IF(C88&lt;6,"",IF(C88&gt;=7,"",IF(Dati!K114="","",(Dati!K114)/C88*100)))</f>
        <v/>
      </c>
      <c r="K88" s="56" t="str">
        <f>IF(C88&lt;6,"",IF(C88&gt;=7,"",IF(Dati!L114="","",(Dati!L114)/C88*100)))</f>
        <v/>
      </c>
      <c r="L88" s="56" t="str">
        <f>IF(C88&lt;6,"",IF(C88&gt;=7,"",IF(Dati!M114="","",(Dati!M114)/C88*100)))</f>
        <v/>
      </c>
      <c r="M88" s="56" t="str">
        <f>IF(C88&lt;6,"",IF(C88&gt;=7,"",IF(Dati!N114="","",(Dati!N114)/C88*100)))</f>
        <v/>
      </c>
    </row>
    <row r="89" spans="1:13" x14ac:dyDescent="0.25">
      <c r="A89" s="48">
        <f>Dati!A115</f>
        <v>6</v>
      </c>
      <c r="B89" s="48">
        <f>Dati!B115</f>
        <v>2003</v>
      </c>
      <c r="C89" s="54" t="str">
        <f>IF(Dati!C115="","",LOG(Dati!C115))</f>
        <v/>
      </c>
      <c r="D89" s="55" t="str">
        <f>IF(Dati!J115&lt;6,"",IF(Dati!J115&gt;=7,"",Dati!J115))</f>
        <v/>
      </c>
      <c r="E89" s="55" t="str">
        <f>IF(Dati!K115&lt;6,"",IF(Dati!K115&gt;=7,"",Dati!K115))</f>
        <v/>
      </c>
      <c r="F89" s="55" t="str">
        <f>IF(Dati!L115&lt;6,"",IF(Dati!L115&gt;=7,"",Dati!L115))</f>
        <v/>
      </c>
      <c r="G89" s="55" t="str">
        <f>IF(Dati!M115&lt;6,"",IF(Dati!M115&gt;=7,"",Dati!M115))</f>
        <v/>
      </c>
      <c r="H89" s="55" t="str">
        <f>IF(Dati!N115&lt;6,"",IF(Dati!N115&gt;=7,"",Dati!N115))</f>
        <v/>
      </c>
      <c r="I89" s="56" t="str">
        <f>IF(C89&lt;6,"",IF(C89&gt;=7,"",IF(Dati!J115="","",(Dati!J115)/C89*100)))</f>
        <v/>
      </c>
      <c r="J89" s="56" t="str">
        <f>IF(C89&lt;6,"",IF(C89&gt;=7,"",IF(Dati!K115="","",(Dati!K115)/C89*100)))</f>
        <v/>
      </c>
      <c r="K89" s="56" t="str">
        <f>IF(C89&lt;6,"",IF(C89&gt;=7,"",IF(Dati!L115="","",(Dati!L115)/C89*100)))</f>
        <v/>
      </c>
      <c r="L89" s="56" t="str">
        <f>IF(C89&lt;6,"",IF(C89&gt;=7,"",IF(Dati!M115="","",(Dati!M115)/C89*100)))</f>
        <v/>
      </c>
      <c r="M89" s="56" t="str">
        <f>IF(C89&lt;6,"",IF(C89&gt;=7,"",IF(Dati!N115="","",(Dati!N115)/C89*100)))</f>
        <v/>
      </c>
    </row>
    <row r="90" spans="1:13" x14ac:dyDescent="0.25">
      <c r="A90" s="48">
        <f>Dati!A116</f>
        <v>7</v>
      </c>
      <c r="B90" s="48" t="str">
        <f>Dati!B116</f>
        <v/>
      </c>
      <c r="C90" s="54" t="str">
        <f>IF(Dati!C116="","",LOG(Dati!C116))</f>
        <v/>
      </c>
      <c r="D90" s="55" t="str">
        <f>IF(Dati!J116&lt;6,"",IF(Dati!J116&gt;=7,"",Dati!J116))</f>
        <v/>
      </c>
      <c r="E90" s="55" t="str">
        <f>IF(Dati!K116&lt;6,"",IF(Dati!K116&gt;=7,"",Dati!K116))</f>
        <v/>
      </c>
      <c r="F90" s="55" t="str">
        <f>IF(Dati!L116&lt;6,"",IF(Dati!L116&gt;=7,"",Dati!L116))</f>
        <v/>
      </c>
      <c r="G90" s="55" t="str">
        <f>IF(Dati!M116&lt;6,"",IF(Dati!M116&gt;=7,"",Dati!M116))</f>
        <v/>
      </c>
      <c r="H90" s="55" t="str">
        <f>IF(Dati!N116&lt;6,"",IF(Dati!N116&gt;=7,"",Dati!N116))</f>
        <v/>
      </c>
      <c r="I90" s="56" t="str">
        <f>IF(C90&lt;6,"",IF(C90&gt;=7,"",IF(Dati!J116="","",(Dati!J116)/C90*100)))</f>
        <v/>
      </c>
      <c r="J90" s="56" t="str">
        <f>IF(C90&lt;6,"",IF(C90&gt;=7,"",IF(Dati!K116="","",(Dati!K116)/C90*100)))</f>
        <v/>
      </c>
      <c r="K90" s="56" t="str">
        <f>IF(C90&lt;6,"",IF(C90&gt;=7,"",IF(Dati!L116="","",(Dati!L116)/C90*100)))</f>
        <v/>
      </c>
      <c r="L90" s="56" t="str">
        <f>IF(C90&lt;6,"",IF(C90&gt;=7,"",IF(Dati!M116="","",(Dati!M116)/C90*100)))</f>
        <v/>
      </c>
      <c r="M90" s="56" t="str">
        <f>IF(C90&lt;6,"",IF(C90&gt;=7,"",IF(Dati!N116="","",(Dati!N116)/C90*100)))</f>
        <v/>
      </c>
    </row>
    <row r="91" spans="1:13" x14ac:dyDescent="0.25">
      <c r="A91" s="48">
        <f>Dati!A117</f>
        <v>8</v>
      </c>
      <c r="B91" s="48" t="str">
        <f>Dati!B117</f>
        <v/>
      </c>
      <c r="C91" s="54" t="str">
        <f>IF(Dati!C117="","",LOG(Dati!C117))</f>
        <v/>
      </c>
      <c r="D91" s="55" t="str">
        <f>IF(Dati!J117&lt;6,"",IF(Dati!J117&gt;=7,"",Dati!J117))</f>
        <v/>
      </c>
      <c r="E91" s="55" t="str">
        <f>IF(Dati!K117&lt;6,"",IF(Dati!K117&gt;=7,"",Dati!K117))</f>
        <v/>
      </c>
      <c r="F91" s="55" t="str">
        <f>IF(Dati!L117&lt;6,"",IF(Dati!L117&gt;=7,"",Dati!L117))</f>
        <v/>
      </c>
      <c r="G91" s="55" t="str">
        <f>IF(Dati!M117&lt;6,"",IF(Dati!M117&gt;=7,"",Dati!M117))</f>
        <v/>
      </c>
      <c r="H91" s="55" t="str">
        <f>IF(Dati!N117&lt;6,"",IF(Dati!N117&gt;=7,"",Dati!N117))</f>
        <v/>
      </c>
      <c r="I91" s="56" t="str">
        <f>IF(C91&lt;6,"",IF(C91&gt;=7,"",IF(Dati!J117="","",(Dati!J117)/C91*100)))</f>
        <v/>
      </c>
      <c r="J91" s="56" t="str">
        <f>IF(C91&lt;6,"",IF(C91&gt;=7,"",IF(Dati!K117="","",(Dati!K117)/C91*100)))</f>
        <v/>
      </c>
      <c r="K91" s="56" t="str">
        <f>IF(C91&lt;6,"",IF(C91&gt;=7,"",IF(Dati!L117="","",(Dati!L117)/C91*100)))</f>
        <v/>
      </c>
      <c r="L91" s="56" t="str">
        <f>IF(C91&lt;6,"",IF(C91&gt;=7,"",IF(Dati!M117="","",(Dati!M117)/C91*100)))</f>
        <v/>
      </c>
      <c r="M91" s="56" t="str">
        <f>IF(C91&lt;6,"",IF(C91&gt;=7,"",IF(Dati!N117="","",(Dati!N117)/C91*100)))</f>
        <v/>
      </c>
    </row>
    <row r="92" spans="1:13" x14ac:dyDescent="0.25">
      <c r="A92" s="48">
        <f>Dati!A118</f>
        <v>9</v>
      </c>
      <c r="B92" s="48" t="str">
        <f>Dati!B118</f>
        <v/>
      </c>
      <c r="C92" s="54" t="str">
        <f>IF(Dati!C118="","",LOG(Dati!C118))</f>
        <v/>
      </c>
      <c r="D92" s="55" t="str">
        <f>IF(Dati!J118&lt;6,"",IF(Dati!J118&gt;=7,"",Dati!J118))</f>
        <v/>
      </c>
      <c r="E92" s="55" t="str">
        <f>IF(Dati!K118&lt;6,"",IF(Dati!K118&gt;=7,"",Dati!K118))</f>
        <v/>
      </c>
      <c r="F92" s="55" t="str">
        <f>IF(Dati!L118&lt;6,"",IF(Dati!L118&gt;=7,"",Dati!L118))</f>
        <v/>
      </c>
      <c r="G92" s="55" t="str">
        <f>IF(Dati!M118&lt;6,"",IF(Dati!M118&gt;=7,"",Dati!M118))</f>
        <v/>
      </c>
      <c r="H92" s="55" t="str">
        <f>IF(Dati!N118&lt;6,"",IF(Dati!N118&gt;=7,"",Dati!N118))</f>
        <v/>
      </c>
      <c r="I92" s="56" t="str">
        <f>IF(C92&lt;6,"",IF(C92&gt;=7,"",IF(Dati!J118="","",(Dati!J118)/C92*100)))</f>
        <v/>
      </c>
      <c r="J92" s="56" t="str">
        <f>IF(C92&lt;6,"",IF(C92&gt;=7,"",IF(Dati!K118="","",(Dati!K118)/C92*100)))</f>
        <v/>
      </c>
      <c r="K92" s="56" t="str">
        <f>IF(C92&lt;6,"",IF(C92&gt;=7,"",IF(Dati!L118="","",(Dati!L118)/C92*100)))</f>
        <v/>
      </c>
      <c r="L92" s="56" t="str">
        <f>IF(C92&lt;6,"",IF(C92&gt;=7,"",IF(Dati!M118="","",(Dati!M118)/C92*100)))</f>
        <v/>
      </c>
      <c r="M92" s="56" t="str">
        <f>IF(C92&lt;6,"",IF(C92&gt;=7,"",IF(Dati!N118="","",(Dati!N118)/C92*100)))</f>
        <v/>
      </c>
    </row>
    <row r="93" spans="1:13" x14ac:dyDescent="0.25">
      <c r="A93" s="48">
        <f>Dati!A119</f>
        <v>10</v>
      </c>
      <c r="B93" s="48" t="e">
        <f>Dati!B119</f>
        <v>#REF!</v>
      </c>
      <c r="C93" s="54" t="e">
        <f>IF(Dati!C119="","",LOG(Dati!C119))</f>
        <v>#REF!</v>
      </c>
      <c r="D93" s="55" t="e">
        <f>IF(Dati!J119&lt;6,"",IF(Dati!J119&gt;=7,"",Dati!J119))</f>
        <v>#REF!</v>
      </c>
      <c r="E93" s="55" t="e">
        <f>IF(Dati!K119&lt;6,"",IF(Dati!K119&gt;=7,"",Dati!K119))</f>
        <v>#REF!</v>
      </c>
      <c r="F93" s="55" t="e">
        <f>IF(Dati!L119&lt;6,"",IF(Dati!L119&gt;=7,"",Dati!L119))</f>
        <v>#REF!</v>
      </c>
      <c r="G93" s="55" t="e">
        <f>IF(Dati!M119&lt;6,"",IF(Dati!M119&gt;=7,"",Dati!M119))</f>
        <v>#REF!</v>
      </c>
      <c r="H93" s="55" t="e">
        <f>IF(Dati!N119&lt;6,"",IF(Dati!N119&gt;=7,"",Dati!N119))</f>
        <v>#REF!</v>
      </c>
      <c r="I93" s="56" t="e">
        <f>IF(C93&lt;6,"",IF(C93&gt;=7,"",IF(Dati!J119="","",(Dati!J119)/C93*100)))</f>
        <v>#REF!</v>
      </c>
      <c r="J93" s="56" t="e">
        <f>IF(C93&lt;6,"",IF(C93&gt;=7,"",IF(Dati!K119="","",(Dati!K119)/C93*100)))</f>
        <v>#REF!</v>
      </c>
      <c r="K93" s="56" t="e">
        <f>IF(C93&lt;6,"",IF(C93&gt;=7,"",IF(Dati!L119="","",(Dati!L119)/C93*100)))</f>
        <v>#REF!</v>
      </c>
      <c r="L93" s="56" t="e">
        <f>IF(C93&lt;6,"",IF(C93&gt;=7,"",IF(Dati!M119="","",(Dati!M119)/C93*100)))</f>
        <v>#REF!</v>
      </c>
      <c r="M93" s="56" t="e">
        <f>IF(C93&lt;6,"",IF(C93&gt;=7,"",IF(Dati!N119="","",(Dati!N119)/C93*100)))</f>
        <v>#REF!</v>
      </c>
    </row>
    <row r="94" spans="1:13" x14ac:dyDescent="0.25">
      <c r="A94" s="48">
        <f>Dati!A120</f>
        <v>11</v>
      </c>
      <c r="B94" s="48" t="e">
        <f>Dati!B120</f>
        <v>#REF!</v>
      </c>
      <c r="C94" s="54" t="e">
        <f>IF(Dati!C120="","",LOG(Dati!C120))</f>
        <v>#REF!</v>
      </c>
      <c r="D94" s="55" t="e">
        <f>IF(Dati!J120&lt;6,"",IF(Dati!J120&gt;=7,"",Dati!J120))</f>
        <v>#REF!</v>
      </c>
      <c r="E94" s="55" t="e">
        <f>IF(Dati!K120&lt;6,"",IF(Dati!K120&gt;=7,"",Dati!K120))</f>
        <v>#REF!</v>
      </c>
      <c r="F94" s="55" t="e">
        <f>IF(Dati!L120&lt;6,"",IF(Dati!L120&gt;=7,"",Dati!L120))</f>
        <v>#REF!</v>
      </c>
      <c r="G94" s="55" t="e">
        <f>IF(Dati!M120&lt;6,"",IF(Dati!M120&gt;=7,"",Dati!M120))</f>
        <v>#REF!</v>
      </c>
      <c r="H94" s="55" t="e">
        <f>IF(Dati!N120&lt;6,"",IF(Dati!N120&gt;=7,"",Dati!N120))</f>
        <v>#REF!</v>
      </c>
      <c r="I94" s="56" t="e">
        <f>IF(C94&lt;6,"",IF(C94&gt;=7,"",IF(Dati!J120="","",(Dati!J120)/C94*100)))</f>
        <v>#REF!</v>
      </c>
      <c r="J94" s="56" t="e">
        <f>IF(C94&lt;6,"",IF(C94&gt;=7,"",IF(Dati!K120="","",(Dati!K120)/C94*100)))</f>
        <v>#REF!</v>
      </c>
      <c r="K94" s="56" t="e">
        <f>IF(C94&lt;6,"",IF(C94&gt;=7,"",IF(Dati!L120="","",(Dati!L120)/C94*100)))</f>
        <v>#REF!</v>
      </c>
      <c r="L94" s="56" t="e">
        <f>IF(C94&lt;6,"",IF(C94&gt;=7,"",IF(Dati!M120="","",(Dati!M120)/C94*100)))</f>
        <v>#REF!</v>
      </c>
      <c r="M94" s="56" t="e">
        <f>IF(C94&lt;6,"",IF(C94&gt;=7,"",IF(Dati!N120="","",(Dati!N120)/C94*100)))</f>
        <v>#REF!</v>
      </c>
    </row>
    <row r="95" spans="1:13" x14ac:dyDescent="0.25">
      <c r="A95" s="48">
        <f>Dati!A121</f>
        <v>12</v>
      </c>
      <c r="B95" s="48" t="e">
        <f>Dati!B121</f>
        <v>#REF!</v>
      </c>
      <c r="C95" s="54" t="e">
        <f>IF(Dati!C121="","",LOG(Dati!C121))</f>
        <v>#REF!</v>
      </c>
      <c r="D95" s="55" t="e">
        <f>IF(Dati!J121&lt;6,"",IF(Dati!J121&gt;=7,"",Dati!J121))</f>
        <v>#REF!</v>
      </c>
      <c r="E95" s="55" t="e">
        <f>IF(Dati!K121&lt;6,"",IF(Dati!K121&gt;=7,"",Dati!K121))</f>
        <v>#REF!</v>
      </c>
      <c r="F95" s="55" t="e">
        <f>IF(Dati!L121&lt;6,"",IF(Dati!L121&gt;=7,"",Dati!L121))</f>
        <v>#REF!</v>
      </c>
      <c r="G95" s="55" t="e">
        <f>IF(Dati!M121&lt;6,"",IF(Dati!M121&gt;=7,"",Dati!M121))</f>
        <v>#REF!</v>
      </c>
      <c r="H95" s="55" t="e">
        <f>IF(Dati!N121&lt;6,"",IF(Dati!N121&gt;=7,"",Dati!N121))</f>
        <v>#REF!</v>
      </c>
      <c r="I95" s="56" t="e">
        <f>IF(C95&lt;6,"",IF(C95&gt;=7,"",IF(Dati!J121="","",(Dati!J121)/C95*100)))</f>
        <v>#REF!</v>
      </c>
      <c r="J95" s="56" t="e">
        <f>IF(C95&lt;6,"",IF(C95&gt;=7,"",IF(Dati!K121="","",(Dati!K121)/C95*100)))</f>
        <v>#REF!</v>
      </c>
      <c r="K95" s="56" t="e">
        <f>IF(C95&lt;6,"",IF(C95&gt;=7,"",IF(Dati!L121="","",(Dati!L121)/C95*100)))</f>
        <v>#REF!</v>
      </c>
      <c r="L95" s="56" t="e">
        <f>IF(C95&lt;6,"",IF(C95&gt;=7,"",IF(Dati!M121="","",(Dati!M121)/C95*100)))</f>
        <v>#REF!</v>
      </c>
      <c r="M95" s="56" t="e">
        <f>IF(C95&lt;6,"",IF(C95&gt;=7,"",IF(Dati!N121="","",(Dati!N121)/C95*100)))</f>
        <v>#REF!</v>
      </c>
    </row>
    <row r="96" spans="1:13" x14ac:dyDescent="0.25">
      <c r="A96" s="48">
        <f>Dati!A122</f>
        <v>13</v>
      </c>
      <c r="B96" s="48" t="e">
        <f>Dati!B122</f>
        <v>#REF!</v>
      </c>
      <c r="C96" s="54" t="e">
        <f>IF(Dati!C122="","",LOG(Dati!C122))</f>
        <v>#REF!</v>
      </c>
      <c r="D96" s="55" t="e">
        <f>IF(Dati!J122&lt;6,"",IF(Dati!J122&gt;=7,"",Dati!J122))</f>
        <v>#REF!</v>
      </c>
      <c r="E96" s="55" t="e">
        <f>IF(Dati!K122&lt;6,"",IF(Dati!K122&gt;=7,"",Dati!K122))</f>
        <v>#REF!</v>
      </c>
      <c r="F96" s="55" t="e">
        <f>IF(Dati!L122&lt;6,"",IF(Dati!L122&gt;=7,"",Dati!L122))</f>
        <v>#REF!</v>
      </c>
      <c r="G96" s="55" t="e">
        <f>IF(Dati!M122&lt;6,"",IF(Dati!M122&gt;=7,"",Dati!M122))</f>
        <v>#REF!</v>
      </c>
      <c r="H96" s="55" t="e">
        <f>IF(Dati!N122&lt;6,"",IF(Dati!N122&gt;=7,"",Dati!N122))</f>
        <v>#REF!</v>
      </c>
      <c r="I96" s="56" t="e">
        <f>IF(C96&lt;6,"",IF(C96&gt;=7,"",IF(Dati!J122="","",(Dati!J122)/C96*100)))</f>
        <v>#REF!</v>
      </c>
      <c r="J96" s="56" t="e">
        <f>IF(C96&lt;6,"",IF(C96&gt;=7,"",IF(Dati!K122="","",(Dati!K122)/C96*100)))</f>
        <v>#REF!</v>
      </c>
      <c r="K96" s="56" t="e">
        <f>IF(C96&lt;6,"",IF(C96&gt;=7,"",IF(Dati!L122="","",(Dati!L122)/C96*100)))</f>
        <v>#REF!</v>
      </c>
      <c r="L96" s="56" t="e">
        <f>IF(C96&lt;6,"",IF(C96&gt;=7,"",IF(Dati!M122="","",(Dati!M122)/C96*100)))</f>
        <v>#REF!</v>
      </c>
      <c r="M96" s="56" t="e">
        <f>IF(C96&lt;6,"",IF(C96&gt;=7,"",IF(Dati!N122="","",(Dati!N122)/C96*100)))</f>
        <v>#REF!</v>
      </c>
    </row>
    <row r="97" spans="1:13" x14ac:dyDescent="0.25">
      <c r="A97" s="48">
        <f>Dati!A123</f>
        <v>14</v>
      </c>
      <c r="B97" s="48" t="e">
        <f>Dati!B123</f>
        <v>#REF!</v>
      </c>
      <c r="C97" s="54" t="e">
        <f>IF(Dati!C123="","",LOG(Dati!C123))</f>
        <v>#REF!</v>
      </c>
      <c r="D97" s="55" t="e">
        <f>IF(Dati!J123&lt;6,"",IF(Dati!J123&gt;=7,"",Dati!J123))</f>
        <v>#REF!</v>
      </c>
      <c r="E97" s="55" t="e">
        <f>IF(Dati!K123&lt;6,"",IF(Dati!K123&gt;=7,"",Dati!K123))</f>
        <v>#REF!</v>
      </c>
      <c r="F97" s="55" t="e">
        <f>IF(Dati!L123&lt;6,"",IF(Dati!L123&gt;=7,"",Dati!L123))</f>
        <v>#REF!</v>
      </c>
      <c r="G97" s="55" t="e">
        <f>IF(Dati!M123&lt;6,"",IF(Dati!M123&gt;=7,"",Dati!M123))</f>
        <v>#REF!</v>
      </c>
      <c r="H97" s="55" t="e">
        <f>IF(Dati!N123&lt;6,"",IF(Dati!N123&gt;=7,"",Dati!N123))</f>
        <v>#REF!</v>
      </c>
      <c r="I97" s="56" t="e">
        <f>IF(C97&lt;6,"",IF(C97&gt;=7,"",IF(Dati!J123="","",(Dati!J123)/C97*100)))</f>
        <v>#REF!</v>
      </c>
      <c r="J97" s="56" t="e">
        <f>IF(C97&lt;6,"",IF(C97&gt;=7,"",IF(Dati!K123="","",(Dati!K123)/C97*100)))</f>
        <v>#REF!</v>
      </c>
      <c r="K97" s="56" t="e">
        <f>IF(C97&lt;6,"",IF(C97&gt;=7,"",IF(Dati!L123="","",(Dati!L123)/C97*100)))</f>
        <v>#REF!</v>
      </c>
      <c r="L97" s="56" t="e">
        <f>IF(C97&lt;6,"",IF(C97&gt;=7,"",IF(Dati!M123="","",(Dati!M123)/C97*100)))</f>
        <v>#REF!</v>
      </c>
      <c r="M97" s="56" t="e">
        <f>IF(C97&lt;6,"",IF(C97&gt;=7,"",IF(Dati!N123="","",(Dati!N123)/C97*100)))</f>
        <v>#REF!</v>
      </c>
    </row>
    <row r="98" spans="1:13" x14ac:dyDescent="0.25">
      <c r="A98" s="48">
        <f>Dati!A124</f>
        <v>15</v>
      </c>
      <c r="B98" s="48" t="e">
        <f>Dati!B124</f>
        <v>#REF!</v>
      </c>
      <c r="C98" s="54" t="e">
        <f>IF(Dati!C124="","",LOG(Dati!C124))</f>
        <v>#REF!</v>
      </c>
      <c r="D98" s="55" t="e">
        <f>IF(Dati!J124&lt;6,"",IF(Dati!J124&gt;=7,"",Dati!J124))</f>
        <v>#REF!</v>
      </c>
      <c r="E98" s="55" t="e">
        <f>IF(Dati!K124&lt;6,"",IF(Dati!K124&gt;=7,"",Dati!K124))</f>
        <v>#REF!</v>
      </c>
      <c r="F98" s="55" t="e">
        <f>IF(Dati!L124&lt;6,"",IF(Dati!L124&gt;=7,"",Dati!L124))</f>
        <v>#REF!</v>
      </c>
      <c r="G98" s="55" t="e">
        <f>IF(Dati!M124&lt;6,"",IF(Dati!M124&gt;=7,"",Dati!M124))</f>
        <v>#REF!</v>
      </c>
      <c r="H98" s="55" t="e">
        <f>IF(Dati!N124&lt;6,"",IF(Dati!N124&gt;=7,"",Dati!N124))</f>
        <v>#REF!</v>
      </c>
      <c r="I98" s="56" t="e">
        <f>IF(C98&lt;6,"",IF(C98&gt;=7,"",IF(Dati!J124="","",(Dati!J124)/C98*100)))</f>
        <v>#REF!</v>
      </c>
      <c r="J98" s="56" t="e">
        <f>IF(C98&lt;6,"",IF(C98&gt;=7,"",IF(Dati!K124="","",(Dati!K124)/C98*100)))</f>
        <v>#REF!</v>
      </c>
      <c r="K98" s="56" t="e">
        <f>IF(C98&lt;6,"",IF(C98&gt;=7,"",IF(Dati!L124="","",(Dati!L124)/C98*100)))</f>
        <v>#REF!</v>
      </c>
      <c r="L98" s="56" t="e">
        <f>IF(C98&lt;6,"",IF(C98&gt;=7,"",IF(Dati!M124="","",(Dati!M124)/C98*100)))</f>
        <v>#REF!</v>
      </c>
      <c r="M98" s="56" t="e">
        <f>IF(C98&lt;6,"",IF(C98&gt;=7,"",IF(Dati!N124="","",(Dati!N124)/C98*100)))</f>
        <v>#REF!</v>
      </c>
    </row>
    <row r="99" spans="1:13" x14ac:dyDescent="0.25">
      <c r="A99" s="48">
        <f>Dati!A125</f>
        <v>16</v>
      </c>
      <c r="B99" s="48" t="e">
        <f>Dati!B125</f>
        <v>#REF!</v>
      </c>
      <c r="C99" s="54" t="e">
        <f>IF(Dati!C125="","",LOG(Dati!C125))</f>
        <v>#REF!</v>
      </c>
      <c r="D99" s="55" t="e">
        <f>IF(Dati!J125&lt;6,"",IF(Dati!J125&gt;=7,"",Dati!J125))</f>
        <v>#REF!</v>
      </c>
      <c r="E99" s="55" t="e">
        <f>IF(Dati!K125&lt;6,"",IF(Dati!K125&gt;=7,"",Dati!K125))</f>
        <v>#REF!</v>
      </c>
      <c r="F99" s="55" t="e">
        <f>IF(Dati!L125&lt;6,"",IF(Dati!L125&gt;=7,"",Dati!L125))</f>
        <v>#REF!</v>
      </c>
      <c r="G99" s="55" t="e">
        <f>IF(Dati!M125&lt;6,"",IF(Dati!M125&gt;=7,"",Dati!M125))</f>
        <v>#REF!</v>
      </c>
      <c r="H99" s="55" t="e">
        <f>IF(Dati!N125&lt;6,"",IF(Dati!N125&gt;=7,"",Dati!N125))</f>
        <v>#REF!</v>
      </c>
      <c r="I99" s="56" t="e">
        <f>IF(C99&lt;6,"",IF(C99&gt;=7,"",IF(Dati!J125="","",(Dati!J125)/C99*100)))</f>
        <v>#REF!</v>
      </c>
      <c r="J99" s="56" t="e">
        <f>IF(C99&lt;6,"",IF(C99&gt;=7,"",IF(Dati!K125="","",(Dati!K125)/C99*100)))</f>
        <v>#REF!</v>
      </c>
      <c r="K99" s="56" t="e">
        <f>IF(C99&lt;6,"",IF(C99&gt;=7,"",IF(Dati!L125="","",(Dati!L125)/C99*100)))</f>
        <v>#REF!</v>
      </c>
      <c r="L99" s="56" t="e">
        <f>IF(C99&lt;6,"",IF(C99&gt;=7,"",IF(Dati!M125="","",(Dati!M125)/C99*100)))</f>
        <v>#REF!</v>
      </c>
      <c r="M99" s="56" t="e">
        <f>IF(C99&lt;6,"",IF(C99&gt;=7,"",IF(Dati!N125="","",(Dati!N125)/C99*100)))</f>
        <v>#REF!</v>
      </c>
    </row>
    <row r="100" spans="1:13" x14ac:dyDescent="0.25">
      <c r="A100" s="48">
        <f>Dati!A126</f>
        <v>17</v>
      </c>
      <c r="B100" s="48" t="e">
        <f>Dati!B126</f>
        <v>#REF!</v>
      </c>
      <c r="C100" s="54" t="e">
        <f>IF(Dati!C126="","",LOG(Dati!C126))</f>
        <v>#REF!</v>
      </c>
      <c r="D100" s="55" t="e">
        <f>IF(Dati!J126&lt;6,"",IF(Dati!J126&gt;=7,"",Dati!J126))</f>
        <v>#REF!</v>
      </c>
      <c r="E100" s="55" t="e">
        <f>IF(Dati!K126&lt;6,"",IF(Dati!K126&gt;=7,"",Dati!K126))</f>
        <v>#REF!</v>
      </c>
      <c r="F100" s="55" t="e">
        <f>IF(Dati!L126&lt;6,"",IF(Dati!L126&gt;=7,"",Dati!L126))</f>
        <v>#REF!</v>
      </c>
      <c r="G100" s="55" t="e">
        <f>IF(Dati!M126&lt;6,"",IF(Dati!M126&gt;=7,"",Dati!M126))</f>
        <v>#REF!</v>
      </c>
      <c r="H100" s="55" t="e">
        <f>IF(Dati!N126&lt;6,"",IF(Dati!N126&gt;=7,"",Dati!N126))</f>
        <v>#REF!</v>
      </c>
      <c r="I100" s="56" t="e">
        <f>IF(C100&lt;6,"",IF(C100&gt;=7,"",IF(Dati!J126="","",(Dati!J126)/C100*100)))</f>
        <v>#REF!</v>
      </c>
      <c r="J100" s="56" t="e">
        <f>IF(C100&lt;6,"",IF(C100&gt;=7,"",IF(Dati!K126="","",(Dati!K126)/C100*100)))</f>
        <v>#REF!</v>
      </c>
      <c r="K100" s="56" t="e">
        <f>IF(C100&lt;6,"",IF(C100&gt;=7,"",IF(Dati!L126="","",(Dati!L126)/C100*100)))</f>
        <v>#REF!</v>
      </c>
      <c r="L100" s="56" t="e">
        <f>IF(C100&lt;6,"",IF(C100&gt;=7,"",IF(Dati!M126="","",(Dati!M126)/C100*100)))</f>
        <v>#REF!</v>
      </c>
      <c r="M100" s="56" t="e">
        <f>IF(C100&lt;6,"",IF(C100&gt;=7,"",IF(Dati!N126="","",(Dati!N126)/C100*100)))</f>
        <v>#REF!</v>
      </c>
    </row>
    <row r="101" spans="1:13" ht="13.8" thickBot="1" x14ac:dyDescent="0.3">
      <c r="A101" s="48"/>
      <c r="B101" s="48"/>
      <c r="C101" s="67"/>
      <c r="D101" s="66"/>
      <c r="E101" s="66"/>
      <c r="F101" s="66"/>
      <c r="G101" s="66"/>
      <c r="H101" s="66"/>
      <c r="I101" s="52"/>
      <c r="J101" s="52"/>
      <c r="K101" s="52"/>
      <c r="L101" s="52"/>
      <c r="M101" s="52"/>
    </row>
    <row r="102" spans="1:13" ht="13.8" thickTop="1" x14ac:dyDescent="0.25">
      <c r="A102" s="68"/>
      <c r="B102" s="68"/>
      <c r="C102" s="69" t="s">
        <v>14</v>
      </c>
      <c r="D102" s="69"/>
      <c r="E102" s="70" t="str">
        <f>IF(COUNT(D84:H100)&lt;2,"",AVERAGE(D84:H100))</f>
        <v/>
      </c>
      <c r="F102" s="69"/>
      <c r="G102" s="69"/>
      <c r="H102" s="69"/>
      <c r="I102" s="71"/>
      <c r="J102" s="71" t="s">
        <v>7</v>
      </c>
      <c r="K102" s="71"/>
      <c r="L102" s="71"/>
      <c r="M102" s="71"/>
    </row>
    <row r="103" spans="1:13" x14ac:dyDescent="0.25">
      <c r="C103" s="73" t="s">
        <v>6</v>
      </c>
      <c r="E103" s="55" t="str">
        <f>IF(COUNT(D84:H100)&lt;2,"",STDEV(D84:H100))</f>
        <v/>
      </c>
      <c r="J103" s="73" t="s">
        <v>14</v>
      </c>
      <c r="K103" s="73"/>
      <c r="L103" s="55" t="str">
        <f>IF(COUNT(I84:M100)=0,"",AVERAGE(I84:M100))</f>
        <v/>
      </c>
    </row>
    <row r="104" spans="1:13" x14ac:dyDescent="0.25">
      <c r="C104" s="73" t="s">
        <v>23</v>
      </c>
      <c r="E104" s="55" t="str">
        <f>IF(COUNT(D84:H100)=0,"Immettere dati",IF(COUNT(D84:H100)&lt;2,"Immettere più dati",E103*2^0.5*(TINV(0.05,COUNT(D84:H100)-1))))</f>
        <v>Immettere dati</v>
      </c>
      <c r="F104" s="54" t="str">
        <f>IF(COUNT(D84:H100)=0,"",IF(COUNT(D84:H100)&lt;6,"Attenzione, dati insufficienti!",""))</f>
        <v/>
      </c>
      <c r="J104" s="73" t="s">
        <v>52</v>
      </c>
      <c r="K104" s="73"/>
      <c r="L104" s="55" t="str">
        <f>IF(COUNT(I84:M100)&lt;2,"",STDEV(I84:M100)*2)</f>
        <v/>
      </c>
    </row>
    <row r="105" spans="1:13" x14ac:dyDescent="0.25">
      <c r="C105" s="39" t="s">
        <v>9</v>
      </c>
      <c r="E105" s="55" t="str">
        <f>IF(COUNT(D84:H100)&lt;2,"",E104/(2^0.5))</f>
        <v/>
      </c>
      <c r="F105" s="74" t="str">
        <f>IF(COUNT(D84:H100)=0,"",IF(COUNT(D84:H100)&lt;6,"Attenzione, dati insufficienti!",""))</f>
        <v/>
      </c>
      <c r="L105" s="39" t="str">
        <f>IF(COUNT(I84:M100)&lt;2,"",DEVSQ(I84:M100))</f>
        <v/>
      </c>
    </row>
    <row r="106" spans="1:13" ht="13.8" thickBot="1" x14ac:dyDescent="0.3">
      <c r="C106" s="39" t="s">
        <v>10</v>
      </c>
      <c r="E106" s="55" t="str">
        <f>IF(COUNT(D84:H100)&lt;2,"",E104/2)</f>
        <v/>
      </c>
      <c r="F106" s="74" t="str">
        <f>IF(COUNT(D84:H100)=0,"",IF(COUNT(D84:H100)&lt;6,"Attenzione, dati insufficienti!",""))</f>
        <v/>
      </c>
      <c r="L106" s="39" t="str">
        <f>IF(COUNT(I84:M100)&lt;2,"",VAR(I84:M100))</f>
        <v/>
      </c>
    </row>
    <row r="107" spans="1:13" ht="13.8" thickTop="1" x14ac:dyDescent="0.25">
      <c r="A107" s="71"/>
      <c r="B107" s="71"/>
      <c r="C107" s="71"/>
      <c r="D107" s="71"/>
      <c r="E107" s="70"/>
      <c r="F107" s="71"/>
      <c r="G107" s="71"/>
      <c r="H107" s="71"/>
      <c r="I107" s="71"/>
      <c r="J107" s="71"/>
      <c r="K107" s="71"/>
      <c r="L107" s="71"/>
      <c r="M107" s="71"/>
    </row>
    <row r="108" spans="1:13" x14ac:dyDescent="0.25">
      <c r="A108" s="39" t="s">
        <v>22</v>
      </c>
      <c r="D108" s="45"/>
      <c r="E108" s="44"/>
      <c r="F108" s="44"/>
      <c r="G108" s="52"/>
      <c r="H108" s="52"/>
    </row>
    <row r="109" spans="1:13" ht="36" x14ac:dyDescent="0.25">
      <c r="A109" s="48" t="str">
        <f>Dati!A141</f>
        <v>N.</v>
      </c>
      <c r="B109" s="48" t="str">
        <f>Dati!B141</f>
        <v>Anno</v>
      </c>
      <c r="C109" s="48" t="str">
        <f>Dati!C141</f>
        <v>Valore assegnato</v>
      </c>
      <c r="D109" s="48">
        <f>Dati!J141</f>
        <v>1</v>
      </c>
      <c r="E109" s="48">
        <f>Dati!K141</f>
        <v>2</v>
      </c>
      <c r="F109" s="48">
        <f>Dati!L141</f>
        <v>3</v>
      </c>
      <c r="G109" s="48">
        <f>Dati!M141</f>
        <v>4</v>
      </c>
      <c r="H109" s="48">
        <f>Dati!N141</f>
        <v>5</v>
      </c>
      <c r="I109" s="1016" t="s">
        <v>13</v>
      </c>
      <c r="J109" s="1016"/>
      <c r="K109" s="1016"/>
      <c r="L109" s="1016"/>
      <c r="M109" s="1016"/>
    </row>
    <row r="110" spans="1:13" x14ac:dyDescent="0.25">
      <c r="A110" s="48">
        <f>Dati!A142</f>
        <v>1</v>
      </c>
      <c r="B110" s="48">
        <f>Dati!B142</f>
        <v>2000</v>
      </c>
      <c r="C110" s="54" t="e">
        <f>IF(Dati!C142="","",LOG(Dati!C142))</f>
        <v>#VALUE!</v>
      </c>
      <c r="D110" s="55" t="e">
        <f>IF(Dati!J142&lt;6,"",IF(Dati!J142&gt;=7,"",Dati!J142))</f>
        <v>#VALUE!</v>
      </c>
      <c r="E110" s="55" t="str">
        <f>IF(Dati!K142&lt;6,"",IF(Dati!K142&gt;=7,"",Dati!K142))</f>
        <v/>
      </c>
      <c r="F110" s="55" t="e">
        <f>IF(Dati!L142&lt;6,"",IF(Dati!L142&gt;=7,"",Dati!L142))</f>
        <v>#VALUE!</v>
      </c>
      <c r="G110" s="55" t="str">
        <f>IF(Dati!M142&lt;6,"",IF(Dati!M142&gt;=7,"",Dati!M142))</f>
        <v/>
      </c>
      <c r="H110" s="55" t="str">
        <f>IF(Dati!N142&lt;6,"",IF(Dati!N142&gt;=7,"",Dati!N142))</f>
        <v/>
      </c>
      <c r="I110" s="56" t="e">
        <f>IF(C110&lt;6,"",IF(C110&gt;=7,"",IF(Dati!J142="","",(Dati!J142)/C110*100)))</f>
        <v>#VALUE!</v>
      </c>
      <c r="J110" s="56" t="e">
        <f>IF(C110&lt;6,"",IF(C110&gt;=7,"",IF(Dati!K142="","",(Dati!K142)/C110*100)))</f>
        <v>#VALUE!</v>
      </c>
      <c r="K110" s="56" t="e">
        <f>IF(C110&lt;6,"",IF(C110&gt;=7,"",IF(Dati!L142="","",(Dati!L142)/C110*100)))</f>
        <v>#VALUE!</v>
      </c>
      <c r="L110" s="56" t="e">
        <f>IF(C110&lt;6,"",IF(C110&gt;=7,"",IF(Dati!M142="","",(Dati!M142)/C110*100)))</f>
        <v>#VALUE!</v>
      </c>
      <c r="M110" s="56" t="e">
        <f>IF(C110&lt;6,"",IF(C110&gt;=7,"",IF(Dati!N142="","",(Dati!N142)/C110*100)))</f>
        <v>#VALUE!</v>
      </c>
    </row>
    <row r="111" spans="1:13" x14ac:dyDescent="0.25">
      <c r="A111" s="48">
        <f>Dati!A143</f>
        <v>2</v>
      </c>
      <c r="B111" s="48">
        <f>Dati!B143</f>
        <v>2000</v>
      </c>
      <c r="C111" s="54">
        <f>IF(Dati!C143="","",LOG(Dati!C143))</f>
        <v>3</v>
      </c>
      <c r="D111" s="55" t="str">
        <f>IF(Dati!J143&lt;6,"",IF(Dati!J143&gt;=7,"",Dati!J143))</f>
        <v/>
      </c>
      <c r="E111" s="55" t="str">
        <f>IF(Dati!K143&lt;6,"",IF(Dati!K143&gt;=7,"",Dati!K143))</f>
        <v/>
      </c>
      <c r="F111" s="55" t="str">
        <f>IF(Dati!L143&lt;6,"",IF(Dati!L143&gt;=7,"",Dati!L143))</f>
        <v/>
      </c>
      <c r="G111" s="55" t="str">
        <f>IF(Dati!M143&lt;6,"",IF(Dati!M143&gt;=7,"",Dati!M143))</f>
        <v/>
      </c>
      <c r="H111" s="55" t="str">
        <f>IF(Dati!N143&lt;6,"",IF(Dati!N143&gt;=7,"",Dati!N143))</f>
        <v/>
      </c>
      <c r="I111" s="56" t="str">
        <f>IF(C111&lt;6,"",IF(C111&gt;=7,"",IF(Dati!J143="","",(Dati!J143)/C111*100)))</f>
        <v/>
      </c>
      <c r="J111" s="56" t="str">
        <f>IF(C111&lt;6,"",IF(C111&gt;=7,"",IF(Dati!K143="","",(Dati!K143)/C111*100)))</f>
        <v/>
      </c>
      <c r="K111" s="56" t="str">
        <f>IF(C111&lt;6,"",IF(C111&gt;=7,"",IF(Dati!L143="","",(Dati!L143)/C111*100)))</f>
        <v/>
      </c>
      <c r="L111" s="56" t="str">
        <f>IF(C111&lt;6,"",IF(C111&gt;=7,"",IF(Dati!M143="","",(Dati!M143)/C111*100)))</f>
        <v/>
      </c>
      <c r="M111" s="56" t="str">
        <f>IF(C111&lt;6,"",IF(C111&gt;=7,"",IF(Dati!N143="","",(Dati!N143)/C111*100)))</f>
        <v/>
      </c>
    </row>
    <row r="112" spans="1:13" x14ac:dyDescent="0.25">
      <c r="A112" s="48">
        <f>Dati!A144</f>
        <v>3</v>
      </c>
      <c r="B112" s="48">
        <f>Dati!B144</f>
        <v>2002</v>
      </c>
      <c r="C112" s="54" t="e">
        <f>IF(Dati!C144="","",LOG(Dati!C144))</f>
        <v>#VALUE!</v>
      </c>
      <c r="D112" s="55" t="str">
        <f>IF(Dati!J144&lt;6,"",IF(Dati!J144&gt;=7,"",Dati!J144))</f>
        <v/>
      </c>
      <c r="E112" s="55" t="str">
        <f>IF(Dati!K144&lt;6,"",IF(Dati!K144&gt;=7,"",Dati!K144))</f>
        <v/>
      </c>
      <c r="F112" s="55" t="e">
        <f>IF(Dati!L144&lt;6,"",IF(Dati!L144&gt;=7,"",Dati!L144))</f>
        <v>#VALUE!</v>
      </c>
      <c r="G112" s="55" t="e">
        <f>IF(Dati!M144&lt;6,"",IF(Dati!M144&gt;=7,"",Dati!M144))</f>
        <v>#VALUE!</v>
      </c>
      <c r="H112" s="55" t="str">
        <f>IF(Dati!N144&lt;6,"",IF(Dati!N144&gt;=7,"",Dati!N144))</f>
        <v/>
      </c>
      <c r="I112" s="56" t="e">
        <f>IF(C112&lt;6,"",IF(C112&gt;=7,"",IF(Dati!J144="","",(Dati!J144)/C112*100)))</f>
        <v>#VALUE!</v>
      </c>
      <c r="J112" s="56" t="e">
        <f>IF(C112&lt;6,"",IF(C112&gt;=7,"",IF(Dati!K144="","",(Dati!K144)/C112*100)))</f>
        <v>#VALUE!</v>
      </c>
      <c r="K112" s="56" t="e">
        <f>IF(C112&lt;6,"",IF(C112&gt;=7,"",IF(Dati!L144="","",(Dati!L144)/C112*100)))</f>
        <v>#VALUE!</v>
      </c>
      <c r="L112" s="56" t="e">
        <f>IF(C112&lt;6,"",IF(C112&gt;=7,"",IF(Dati!M144="","",(Dati!M144)/C112*100)))</f>
        <v>#VALUE!</v>
      </c>
      <c r="M112" s="56" t="e">
        <f>IF(C112&lt;6,"",IF(C112&gt;=7,"",IF(Dati!N144="","",(Dati!N144)/C112*100)))</f>
        <v>#VALUE!</v>
      </c>
    </row>
    <row r="113" spans="1:13" x14ac:dyDescent="0.25">
      <c r="A113" s="48">
        <f>Dati!A145</f>
        <v>4</v>
      </c>
      <c r="B113" s="48">
        <f>Dati!B145</f>
        <v>2003</v>
      </c>
      <c r="C113" s="54" t="e">
        <f>IF(Dati!C145="","",LOG(Dati!C145))</f>
        <v>#VALUE!</v>
      </c>
      <c r="D113" s="55" t="str">
        <f>IF(Dati!J145&lt;6,"",IF(Dati!J145&gt;=7,"",Dati!J145))</f>
        <v/>
      </c>
      <c r="E113" s="55" t="str">
        <f>IF(Dati!K145&lt;6,"",IF(Dati!K145&gt;=7,"",Dati!K145))</f>
        <v/>
      </c>
      <c r="F113" s="55" t="e">
        <f>IF(Dati!L145&lt;6,"",IF(Dati!L145&gt;=7,"",Dati!L145))</f>
        <v>#VALUE!</v>
      </c>
      <c r="G113" s="55" t="e">
        <f>IF(Dati!M145&lt;6,"",IF(Dati!M145&gt;=7,"",Dati!M145))</f>
        <v>#VALUE!</v>
      </c>
      <c r="H113" s="55" t="str">
        <f>IF(Dati!N145&lt;6,"",IF(Dati!N145&gt;=7,"",Dati!N145))</f>
        <v/>
      </c>
      <c r="I113" s="56" t="e">
        <f>IF(C113&lt;6,"",IF(C113&gt;=7,"",IF(Dati!J145="","",(Dati!J145)/C113*100)))</f>
        <v>#VALUE!</v>
      </c>
      <c r="J113" s="56" t="e">
        <f>IF(C113&lt;6,"",IF(C113&gt;=7,"",IF(Dati!K145="","",(Dati!K145)/C113*100)))</f>
        <v>#VALUE!</v>
      </c>
      <c r="K113" s="56" t="e">
        <f>IF(C113&lt;6,"",IF(C113&gt;=7,"",IF(Dati!L145="","",(Dati!L145)/C113*100)))</f>
        <v>#VALUE!</v>
      </c>
      <c r="L113" s="56" t="e">
        <f>IF(C113&lt;6,"",IF(C113&gt;=7,"",IF(Dati!M145="","",(Dati!M145)/C113*100)))</f>
        <v>#VALUE!</v>
      </c>
      <c r="M113" s="56" t="e">
        <f>IF(C113&lt;6,"",IF(C113&gt;=7,"",IF(Dati!N145="","",(Dati!N145)/C113*100)))</f>
        <v>#VALUE!</v>
      </c>
    </row>
    <row r="114" spans="1:13" x14ac:dyDescent="0.25">
      <c r="A114" s="48">
        <f>Dati!A146</f>
        <v>5</v>
      </c>
      <c r="B114" s="48">
        <f>Dati!B146</f>
        <v>2003</v>
      </c>
      <c r="C114" s="54">
        <f>IF(Dati!C146="","",LOG(Dati!C146))</f>
        <v>3.1760912590556813</v>
      </c>
      <c r="D114" s="55" t="str">
        <f>IF(Dati!J146&lt;6,"",IF(Dati!J146&gt;=7,"",Dati!J146))</f>
        <v/>
      </c>
      <c r="E114" s="55" t="str">
        <f>IF(Dati!K146&lt;6,"",IF(Dati!K146&gt;=7,"",Dati!K146))</f>
        <v/>
      </c>
      <c r="F114" s="55" t="str">
        <f>IF(Dati!L146&lt;6,"",IF(Dati!L146&gt;=7,"",Dati!L146))</f>
        <v/>
      </c>
      <c r="G114" s="55" t="str">
        <f>IF(Dati!M146&lt;6,"",IF(Dati!M146&gt;=7,"",Dati!M146))</f>
        <v/>
      </c>
      <c r="H114" s="55" t="str">
        <f>IF(Dati!N146&lt;6,"",IF(Dati!N146&gt;=7,"",Dati!N146))</f>
        <v/>
      </c>
      <c r="I114" s="56" t="str">
        <f>IF(C114&lt;6,"",IF(C114&gt;=7,"",IF(Dati!J146="","",(Dati!J146)/C114*100)))</f>
        <v/>
      </c>
      <c r="J114" s="56" t="str">
        <f>IF(C114&lt;6,"",IF(C114&gt;=7,"",IF(Dati!K146="","",(Dati!K146)/C114*100)))</f>
        <v/>
      </c>
      <c r="K114" s="56" t="str">
        <f>IF(C114&lt;6,"",IF(C114&gt;=7,"",IF(Dati!L146="","",(Dati!L146)/C114*100)))</f>
        <v/>
      </c>
      <c r="L114" s="56" t="str">
        <f>IF(C114&lt;6,"",IF(C114&gt;=7,"",IF(Dati!M146="","",(Dati!M146)/C114*100)))</f>
        <v/>
      </c>
      <c r="M114" s="56" t="str">
        <f>IF(C114&lt;6,"",IF(C114&gt;=7,"",IF(Dati!N146="","",(Dati!N146)/C114*100)))</f>
        <v/>
      </c>
    </row>
    <row r="115" spans="1:13" x14ac:dyDescent="0.25">
      <c r="A115" s="48">
        <f>Dati!A147</f>
        <v>6</v>
      </c>
      <c r="B115" s="48" t="str">
        <f>Dati!B147</f>
        <v/>
      </c>
      <c r="C115" s="54" t="str">
        <f>IF(Dati!C147="","",LOG(Dati!C147))</f>
        <v/>
      </c>
      <c r="D115" s="55" t="str">
        <f>IF(Dati!J147&lt;6,"",IF(Dati!J147&gt;=7,"",Dati!J147))</f>
        <v/>
      </c>
      <c r="E115" s="55" t="str">
        <f>IF(Dati!K147&lt;6,"",IF(Dati!K147&gt;=7,"",Dati!K147))</f>
        <v/>
      </c>
      <c r="F115" s="55" t="str">
        <f>IF(Dati!L147&lt;6,"",IF(Dati!L147&gt;=7,"",Dati!L147))</f>
        <v/>
      </c>
      <c r="G115" s="55" t="str">
        <f>IF(Dati!M147&lt;6,"",IF(Dati!M147&gt;=7,"",Dati!M147))</f>
        <v/>
      </c>
      <c r="H115" s="55" t="str">
        <f>IF(Dati!N147&lt;6,"",IF(Dati!N147&gt;=7,"",Dati!N147))</f>
        <v/>
      </c>
      <c r="I115" s="56" t="str">
        <f>IF(C115&lt;6,"",IF(C115&gt;=7,"",IF(Dati!J147="","",(Dati!J147)/C115*100)))</f>
        <v/>
      </c>
      <c r="J115" s="56" t="str">
        <f>IF(C115&lt;6,"",IF(C115&gt;=7,"",IF(Dati!K147="","",(Dati!K147)/C115*100)))</f>
        <v/>
      </c>
      <c r="K115" s="56" t="str">
        <f>IF(C115&lt;6,"",IF(C115&gt;=7,"",IF(Dati!L147="","",(Dati!L147)/C115*100)))</f>
        <v/>
      </c>
      <c r="L115" s="56" t="str">
        <f>IF(C115&lt;6,"",IF(C115&gt;=7,"",IF(Dati!M147="","",(Dati!M147)/C115*100)))</f>
        <v/>
      </c>
      <c r="M115" s="56" t="str">
        <f>IF(C115&lt;6,"",IF(C115&gt;=7,"",IF(Dati!N147="","",(Dati!N147)/C115*100)))</f>
        <v/>
      </c>
    </row>
    <row r="116" spans="1:13" x14ac:dyDescent="0.25">
      <c r="A116" s="48">
        <f>Dati!A148</f>
        <v>7</v>
      </c>
      <c r="B116" s="48">
        <f>Dati!B148</f>
        <v>2204</v>
      </c>
      <c r="C116" s="54">
        <f>IF(Dati!C148="","",LOG(Dati!C148))</f>
        <v>3.7037211599270199</v>
      </c>
      <c r="D116" s="55" t="str">
        <f>IF(Dati!J148&lt;6,"",IF(Dati!J148&gt;=7,"",Dati!J148))</f>
        <v/>
      </c>
      <c r="E116" s="55" t="str">
        <f>IF(Dati!K148&lt;6,"",IF(Dati!K148&gt;=7,"",Dati!K148))</f>
        <v/>
      </c>
      <c r="F116" s="55" t="str">
        <f>IF(Dati!L148&lt;6,"",IF(Dati!L148&gt;=7,"",Dati!L148))</f>
        <v/>
      </c>
      <c r="G116" s="55" t="str">
        <f>IF(Dati!M148&lt;6,"",IF(Dati!M148&gt;=7,"",Dati!M148))</f>
        <v/>
      </c>
      <c r="H116" s="55" t="str">
        <f>IF(Dati!N148&lt;6,"",IF(Dati!N148&gt;=7,"",Dati!N148))</f>
        <v/>
      </c>
      <c r="I116" s="56" t="str">
        <f>IF(C116&lt;6,"",IF(C116&gt;=7,"",IF(Dati!J148="","",(Dati!J148)/C116*100)))</f>
        <v/>
      </c>
      <c r="J116" s="56" t="str">
        <f>IF(C116&lt;6,"",IF(C116&gt;=7,"",IF(Dati!K148="","",(Dati!K148)/C116*100)))</f>
        <v/>
      </c>
      <c r="K116" s="56" t="str">
        <f>IF(C116&lt;6,"",IF(C116&gt;=7,"",IF(Dati!L148="","",(Dati!L148)/C116*100)))</f>
        <v/>
      </c>
      <c r="L116" s="56" t="str">
        <f>IF(C116&lt;6,"",IF(C116&gt;=7,"",IF(Dati!M148="","",(Dati!M148)/C116*100)))</f>
        <v/>
      </c>
      <c r="M116" s="56" t="str">
        <f>IF(C116&lt;6,"",IF(C116&gt;=7,"",IF(Dati!N148="","",(Dati!N148)/C116*100)))</f>
        <v/>
      </c>
    </row>
    <row r="117" spans="1:13" x14ac:dyDescent="0.25">
      <c r="A117" s="48">
        <f>Dati!A149</f>
        <v>8</v>
      </c>
      <c r="B117" s="48">
        <f>Dati!B149</f>
        <v>2005</v>
      </c>
      <c r="C117" s="54">
        <f>IF(Dati!C149="","",LOG(Dati!C149))</f>
        <v>3.0413926851582249</v>
      </c>
      <c r="D117" s="55" t="str">
        <f>IF(Dati!J149&lt;6,"",IF(Dati!J149&gt;=7,"",Dati!J149))</f>
        <v/>
      </c>
      <c r="E117" s="55" t="str">
        <f>IF(Dati!K149&lt;6,"",IF(Dati!K149&gt;=7,"",Dati!K149))</f>
        <v/>
      </c>
      <c r="F117" s="55" t="str">
        <f>IF(Dati!L149&lt;6,"",IF(Dati!L149&gt;=7,"",Dati!L149))</f>
        <v/>
      </c>
      <c r="G117" s="55" t="str">
        <f>IF(Dati!M149&lt;6,"",IF(Dati!M149&gt;=7,"",Dati!M149))</f>
        <v/>
      </c>
      <c r="H117" s="55" t="str">
        <f>IF(Dati!N149&lt;6,"",IF(Dati!N149&gt;=7,"",Dati!N149))</f>
        <v/>
      </c>
      <c r="I117" s="56" t="str">
        <f>IF(C117&lt;6,"",IF(C117&gt;=7,"",IF(Dati!J149="","",(Dati!J149)/C117*100)))</f>
        <v/>
      </c>
      <c r="J117" s="56" t="str">
        <f>IF(C117&lt;6,"",IF(C117&gt;=7,"",IF(Dati!K149="","",(Dati!K149)/C117*100)))</f>
        <v/>
      </c>
      <c r="K117" s="56" t="str">
        <f>IF(C117&lt;6,"",IF(C117&gt;=7,"",IF(Dati!L149="","",(Dati!L149)/C117*100)))</f>
        <v/>
      </c>
      <c r="L117" s="56" t="str">
        <f>IF(C117&lt;6,"",IF(C117&gt;=7,"",IF(Dati!M149="","",(Dati!M149)/C117*100)))</f>
        <v/>
      </c>
      <c r="M117" s="56" t="str">
        <f>IF(C117&lt;6,"",IF(C117&gt;=7,"",IF(Dati!N149="","",(Dati!N149)/C117*100)))</f>
        <v/>
      </c>
    </row>
    <row r="118" spans="1:13" x14ac:dyDescent="0.25">
      <c r="A118" s="48">
        <f>Dati!A150</f>
        <v>9</v>
      </c>
      <c r="B118" s="48" t="str">
        <f>Dati!B150</f>
        <v/>
      </c>
      <c r="C118" s="54" t="str">
        <f>IF(Dati!C150="","",LOG(Dati!C150))</f>
        <v/>
      </c>
      <c r="D118" s="55" t="str">
        <f>IF(Dati!J150&lt;6,"",IF(Dati!J150&gt;=7,"",Dati!J150))</f>
        <v/>
      </c>
      <c r="E118" s="55" t="str">
        <f>IF(Dati!K150&lt;6,"",IF(Dati!K150&gt;=7,"",Dati!K150))</f>
        <v/>
      </c>
      <c r="F118" s="55" t="str">
        <f>IF(Dati!L150&lt;6,"",IF(Dati!L150&gt;=7,"",Dati!L150))</f>
        <v/>
      </c>
      <c r="G118" s="55" t="str">
        <f>IF(Dati!M150&lt;6,"",IF(Dati!M150&gt;=7,"",Dati!M150))</f>
        <v/>
      </c>
      <c r="H118" s="55" t="str">
        <f>IF(Dati!N150&lt;6,"",IF(Dati!N150&gt;=7,"",Dati!N150))</f>
        <v/>
      </c>
      <c r="I118" s="56" t="str">
        <f>IF(C118&lt;6,"",IF(C118&gt;=7,"",IF(Dati!J150="","",(Dati!J150)/C118*100)))</f>
        <v/>
      </c>
      <c r="J118" s="56" t="str">
        <f>IF(C118&lt;6,"",IF(C118&gt;=7,"",IF(Dati!K150="","",(Dati!K150)/C118*100)))</f>
        <v/>
      </c>
      <c r="K118" s="56" t="str">
        <f>IF(C118&lt;6,"",IF(C118&gt;=7,"",IF(Dati!L150="","",(Dati!L150)/C118*100)))</f>
        <v/>
      </c>
      <c r="L118" s="56" t="str">
        <f>IF(C118&lt;6,"",IF(C118&gt;=7,"",IF(Dati!M150="","",(Dati!M150)/C118*100)))</f>
        <v/>
      </c>
      <c r="M118" s="56" t="str">
        <f>IF(C118&lt;6,"",IF(C118&gt;=7,"",IF(Dati!N150="","",(Dati!N150)/C118*100)))</f>
        <v/>
      </c>
    </row>
    <row r="119" spans="1:13" x14ac:dyDescent="0.25">
      <c r="A119" s="48">
        <f>Dati!A151</f>
        <v>10</v>
      </c>
      <c r="B119" s="48">
        <f>Dati!B151</f>
        <v>2005</v>
      </c>
      <c r="C119" s="54">
        <f>IF(Dati!C151="","",LOG(Dati!C151))</f>
        <v>2.568201724066995</v>
      </c>
      <c r="D119" s="55" t="str">
        <f>IF(Dati!J151&lt;6,"",IF(Dati!J151&gt;=7,"",Dati!J151))</f>
        <v/>
      </c>
      <c r="E119" s="55" t="str">
        <f>IF(Dati!K151&lt;6,"",IF(Dati!K151&gt;=7,"",Dati!K151))</f>
        <v/>
      </c>
      <c r="F119" s="55" t="str">
        <f>IF(Dati!L151&lt;6,"",IF(Dati!L151&gt;=7,"",Dati!L151))</f>
        <v/>
      </c>
      <c r="G119" s="55" t="str">
        <f>IF(Dati!M151&lt;6,"",IF(Dati!M151&gt;=7,"",Dati!M151))</f>
        <v/>
      </c>
      <c r="H119" s="55" t="str">
        <f>IF(Dati!N151&lt;6,"",IF(Dati!N151&gt;=7,"",Dati!N151))</f>
        <v/>
      </c>
      <c r="I119" s="56" t="str">
        <f>IF(C119&lt;6,"",IF(C119&gt;=7,"",IF(Dati!J151="","",(Dati!J151)/C119*100)))</f>
        <v/>
      </c>
      <c r="J119" s="56" t="str">
        <f>IF(C119&lt;6,"",IF(C119&gt;=7,"",IF(Dati!K151="","",(Dati!K151)/C119*100)))</f>
        <v/>
      </c>
      <c r="K119" s="56" t="str">
        <f>IF(C119&lt;6,"",IF(C119&gt;=7,"",IF(Dati!L151="","",(Dati!L151)/C119*100)))</f>
        <v/>
      </c>
      <c r="L119" s="56" t="str">
        <f>IF(C119&lt;6,"",IF(C119&gt;=7,"",IF(Dati!M151="","",(Dati!M151)/C119*100)))</f>
        <v/>
      </c>
      <c r="M119" s="56" t="str">
        <f>IF(C119&lt;6,"",IF(C119&gt;=7,"",IF(Dati!N151="","",(Dati!N151)/C119*100)))</f>
        <v/>
      </c>
    </row>
    <row r="120" spans="1:13" x14ac:dyDescent="0.25">
      <c r="A120" s="48">
        <f>Dati!A152</f>
        <v>11</v>
      </c>
      <c r="B120" s="48" t="str">
        <f>Dati!B152</f>
        <v/>
      </c>
      <c r="C120" s="54" t="str">
        <f>IF(Dati!C152="","",LOG(Dati!C152))</f>
        <v/>
      </c>
      <c r="D120" s="55" t="str">
        <f>IF(Dati!J152&lt;6,"",IF(Dati!J152&gt;=7,"",Dati!J152))</f>
        <v/>
      </c>
      <c r="E120" s="55" t="str">
        <f>IF(Dati!K152&lt;6,"",IF(Dati!K152&gt;=7,"",Dati!K152))</f>
        <v/>
      </c>
      <c r="F120" s="55" t="str">
        <f>IF(Dati!L152&lt;6,"",IF(Dati!L152&gt;=7,"",Dati!L152))</f>
        <v/>
      </c>
      <c r="G120" s="55" t="str">
        <f>IF(Dati!M152&lt;6,"",IF(Dati!M152&gt;=7,"",Dati!M152))</f>
        <v/>
      </c>
      <c r="H120" s="55" t="str">
        <f>IF(Dati!N152&lt;6,"",IF(Dati!N152&gt;=7,"",Dati!N152))</f>
        <v/>
      </c>
      <c r="I120" s="56" t="str">
        <f>IF(C120&lt;6,"",IF(C120&gt;=7,"",IF(Dati!J152="","",(Dati!J152)/C120*100)))</f>
        <v/>
      </c>
      <c r="J120" s="56" t="str">
        <f>IF(C120&lt;6,"",IF(C120&gt;=7,"",IF(Dati!K152="","",(Dati!K152)/C120*100)))</f>
        <v/>
      </c>
      <c r="K120" s="56" t="str">
        <f>IF(C120&lt;6,"",IF(C120&gt;=7,"",IF(Dati!L152="","",(Dati!L152)/C120*100)))</f>
        <v/>
      </c>
      <c r="L120" s="56" t="str">
        <f>IF(C120&lt;6,"",IF(C120&gt;=7,"",IF(Dati!M152="","",(Dati!M152)/C120*100)))</f>
        <v/>
      </c>
      <c r="M120" s="56" t="str">
        <f>IF(C120&lt;6,"",IF(C120&gt;=7,"",IF(Dati!N152="","",(Dati!N152)/C120*100)))</f>
        <v/>
      </c>
    </row>
    <row r="121" spans="1:13" x14ac:dyDescent="0.25">
      <c r="A121" s="48">
        <f>Dati!A153</f>
        <v>12</v>
      </c>
      <c r="B121" s="48" t="str">
        <f>Dati!B153</f>
        <v/>
      </c>
      <c r="C121" s="54" t="str">
        <f>IF(Dati!C153="","",LOG(Dati!C153))</f>
        <v/>
      </c>
      <c r="D121" s="55" t="str">
        <f>IF(Dati!J153&lt;6,"",IF(Dati!J153&gt;=7,"",Dati!J153))</f>
        <v/>
      </c>
      <c r="E121" s="55" t="str">
        <f>IF(Dati!K153&lt;6,"",IF(Dati!K153&gt;=7,"",Dati!K153))</f>
        <v/>
      </c>
      <c r="F121" s="55" t="str">
        <f>IF(Dati!L153&lt;6,"",IF(Dati!L153&gt;=7,"",Dati!L153))</f>
        <v/>
      </c>
      <c r="G121" s="55" t="str">
        <f>IF(Dati!M153&lt;6,"",IF(Dati!M153&gt;=7,"",Dati!M153))</f>
        <v/>
      </c>
      <c r="H121" s="55" t="str">
        <f>IF(Dati!N153&lt;6,"",IF(Dati!N153&gt;=7,"",Dati!N153))</f>
        <v/>
      </c>
      <c r="I121" s="56" t="str">
        <f>IF(C121&lt;6,"",IF(C121&gt;=7,"",IF(Dati!J153="","",(Dati!J153)/C121*100)))</f>
        <v/>
      </c>
      <c r="J121" s="56" t="str">
        <f>IF(C121&lt;6,"",IF(C121&gt;=7,"",IF(Dati!K153="","",(Dati!K153)/C121*100)))</f>
        <v/>
      </c>
      <c r="K121" s="56" t="str">
        <f>IF(C121&lt;6,"",IF(C121&gt;=7,"",IF(Dati!L153="","",(Dati!L153)/C121*100)))</f>
        <v/>
      </c>
      <c r="L121" s="56" t="str">
        <f>IF(C121&lt;6,"",IF(C121&gt;=7,"",IF(Dati!M153="","",(Dati!M153)/C121*100)))</f>
        <v/>
      </c>
      <c r="M121" s="56" t="str">
        <f>IF(C121&lt;6,"",IF(C121&gt;=7,"",IF(Dati!N153="","",(Dati!N153)/C121*100)))</f>
        <v/>
      </c>
    </row>
    <row r="122" spans="1:13" x14ac:dyDescent="0.25">
      <c r="A122" s="48">
        <f>Dati!A154</f>
        <v>13</v>
      </c>
      <c r="B122" s="48">
        <f>Dati!B154</f>
        <v>2006</v>
      </c>
      <c r="C122" s="54">
        <f>IF(Dati!C154="","",LOG(Dati!C154))</f>
        <v>3.3521825181113627</v>
      </c>
      <c r="D122" s="55" t="str">
        <f>IF(Dati!J154&lt;6,"",IF(Dati!J154&gt;=7,"",Dati!J154))</f>
        <v/>
      </c>
      <c r="E122" s="55" t="str">
        <f>IF(Dati!K154&lt;6,"",IF(Dati!K154&gt;=7,"",Dati!K154))</f>
        <v/>
      </c>
      <c r="F122" s="55" t="str">
        <f>IF(Dati!L154&lt;6,"",IF(Dati!L154&gt;=7,"",Dati!L154))</f>
        <v/>
      </c>
      <c r="G122" s="55" t="str">
        <f>IF(Dati!M154&lt;6,"",IF(Dati!M154&gt;=7,"",Dati!M154))</f>
        <v/>
      </c>
      <c r="H122" s="55" t="str">
        <f>IF(Dati!N154&lt;6,"",IF(Dati!N154&gt;=7,"",Dati!N154))</f>
        <v/>
      </c>
      <c r="I122" s="56" t="str">
        <f>IF(C122&lt;6,"",IF(C122&gt;=7,"",IF(Dati!J154="","",(Dati!J154)/C122*100)))</f>
        <v/>
      </c>
      <c r="J122" s="56" t="str">
        <f>IF(C122&lt;6,"",IF(C122&gt;=7,"",IF(Dati!K154="","",(Dati!K154)/C122*100)))</f>
        <v/>
      </c>
      <c r="K122" s="56" t="str">
        <f>IF(C122&lt;6,"",IF(C122&gt;=7,"",IF(Dati!L154="","",(Dati!L154)/C122*100)))</f>
        <v/>
      </c>
      <c r="L122" s="56" t="str">
        <f>IF(C122&lt;6,"",IF(C122&gt;=7,"",IF(Dati!M154="","",(Dati!M154)/C122*100)))</f>
        <v/>
      </c>
      <c r="M122" s="56" t="str">
        <f>IF(C122&lt;6,"",IF(C122&gt;=7,"",IF(Dati!N154="","",(Dati!N154)/C122*100)))</f>
        <v/>
      </c>
    </row>
    <row r="123" spans="1:13" x14ac:dyDescent="0.25">
      <c r="A123" s="48">
        <f>Dati!A155</f>
        <v>14</v>
      </c>
      <c r="B123" s="48">
        <f>Dati!B155</f>
        <v>2007</v>
      </c>
      <c r="C123" s="54">
        <f>IF(Dati!C155="","",LOG(Dati!C155))</f>
        <v>3.8543060418010806</v>
      </c>
      <c r="D123" s="55" t="str">
        <f>IF(Dati!J155&lt;6,"",IF(Dati!J155&gt;=7,"",Dati!J155))</f>
        <v/>
      </c>
      <c r="E123" s="55" t="str">
        <f>IF(Dati!K155&lt;6,"",IF(Dati!K155&gt;=7,"",Dati!K155))</f>
        <v/>
      </c>
      <c r="F123" s="55" t="str">
        <f>IF(Dati!L155&lt;6,"",IF(Dati!L155&gt;=7,"",Dati!L155))</f>
        <v/>
      </c>
      <c r="G123" s="55" t="str">
        <f>IF(Dati!M155&lt;6,"",IF(Dati!M155&gt;=7,"",Dati!M155))</f>
        <v/>
      </c>
      <c r="H123" s="55" t="str">
        <f>IF(Dati!N155&lt;6,"",IF(Dati!N155&gt;=7,"",Dati!N155))</f>
        <v/>
      </c>
      <c r="I123" s="56" t="str">
        <f>IF(C123&lt;6,"",IF(C123&gt;=7,"",IF(Dati!J155="","",(Dati!J155)/C123*100)))</f>
        <v/>
      </c>
      <c r="J123" s="56" t="str">
        <f>IF(C123&lt;6,"",IF(C123&gt;=7,"",IF(Dati!K155="","",(Dati!K155)/C123*100)))</f>
        <v/>
      </c>
      <c r="K123" s="56" t="str">
        <f>IF(C123&lt;6,"",IF(C123&gt;=7,"",IF(Dati!L155="","",(Dati!L155)/C123*100)))</f>
        <v/>
      </c>
      <c r="L123" s="56" t="str">
        <f>IF(C123&lt;6,"",IF(C123&gt;=7,"",IF(Dati!M155="","",(Dati!M155)/C123*100)))</f>
        <v/>
      </c>
      <c r="M123" s="56" t="str">
        <f>IF(C123&lt;6,"",IF(C123&gt;=7,"",IF(Dati!N155="","",(Dati!N155)/C123*100)))</f>
        <v/>
      </c>
    </row>
    <row r="124" spans="1:13" x14ac:dyDescent="0.25">
      <c r="A124" s="48">
        <f>Dati!A156</f>
        <v>15</v>
      </c>
      <c r="B124" s="48" t="str">
        <f>Dati!B156</f>
        <v/>
      </c>
      <c r="C124" s="54" t="str">
        <f>IF(Dati!C156="","",LOG(Dati!C156))</f>
        <v/>
      </c>
      <c r="D124" s="55" t="str">
        <f>IF(Dati!J156&lt;6,"",IF(Dati!J156&gt;=7,"",Dati!J156))</f>
        <v/>
      </c>
      <c r="E124" s="55" t="str">
        <f>IF(Dati!K156&lt;6,"",IF(Dati!K156&gt;=7,"",Dati!K156))</f>
        <v/>
      </c>
      <c r="F124" s="55" t="str">
        <f>IF(Dati!L156&lt;6,"",IF(Dati!L156&gt;=7,"",Dati!L156))</f>
        <v/>
      </c>
      <c r="G124" s="55" t="str">
        <f>IF(Dati!M156&lt;6,"",IF(Dati!M156&gt;=7,"",Dati!M156))</f>
        <v/>
      </c>
      <c r="H124" s="55" t="str">
        <f>IF(Dati!N156&lt;6,"",IF(Dati!N156&gt;=7,"",Dati!N156))</f>
        <v/>
      </c>
      <c r="I124" s="56" t="str">
        <f>IF(C124&lt;6,"",IF(C124&gt;=7,"",IF(Dati!J156="","",(Dati!J156)/C124*100)))</f>
        <v/>
      </c>
      <c r="J124" s="56" t="str">
        <f>IF(C124&lt;6,"",IF(C124&gt;=7,"",IF(Dati!K156="","",(Dati!K156)/C124*100)))</f>
        <v/>
      </c>
      <c r="K124" s="56" t="str">
        <f>IF(C124&lt;6,"",IF(C124&gt;=7,"",IF(Dati!L156="","",(Dati!L156)/C124*100)))</f>
        <v/>
      </c>
      <c r="L124" s="56" t="str">
        <f>IF(C124&lt;6,"",IF(C124&gt;=7,"",IF(Dati!M156="","",(Dati!M156)/C124*100)))</f>
        <v/>
      </c>
      <c r="M124" s="56" t="str">
        <f>IF(C124&lt;6,"",IF(C124&gt;=7,"",IF(Dati!N156="","",(Dati!N156)/C124*100)))</f>
        <v/>
      </c>
    </row>
    <row r="125" spans="1:13" x14ac:dyDescent="0.25">
      <c r="A125" s="48">
        <f>Dati!A157</f>
        <v>16</v>
      </c>
      <c r="B125" s="48" t="str">
        <f>Dati!B157</f>
        <v/>
      </c>
      <c r="C125" s="54" t="str">
        <f>IF(Dati!C157="","",LOG(Dati!C157))</f>
        <v/>
      </c>
      <c r="D125" s="55" t="str">
        <f>IF(Dati!J157&lt;6,"",IF(Dati!J157&gt;=7,"",Dati!J157))</f>
        <v/>
      </c>
      <c r="E125" s="55" t="str">
        <f>IF(Dati!K157&lt;6,"",IF(Dati!K157&gt;=7,"",Dati!K157))</f>
        <v/>
      </c>
      <c r="F125" s="55" t="str">
        <f>IF(Dati!L157&lt;6,"",IF(Dati!L157&gt;=7,"",Dati!L157))</f>
        <v/>
      </c>
      <c r="G125" s="55" t="str">
        <f>IF(Dati!M157&lt;6,"",IF(Dati!M157&gt;=7,"",Dati!M157))</f>
        <v/>
      </c>
      <c r="H125" s="55" t="str">
        <f>IF(Dati!N157&lt;6,"",IF(Dati!N157&gt;=7,"",Dati!N157))</f>
        <v/>
      </c>
      <c r="I125" s="56" t="str">
        <f>IF(C125&lt;6,"",IF(C125&gt;=7,"",IF(Dati!J157="","",(Dati!J157)/C125*100)))</f>
        <v/>
      </c>
      <c r="J125" s="56" t="str">
        <f>IF(C125&lt;6,"",IF(C125&gt;=7,"",IF(Dati!K157="","",(Dati!K157)/C125*100)))</f>
        <v/>
      </c>
      <c r="K125" s="56" t="str">
        <f>IF(C125&lt;6,"",IF(C125&gt;=7,"",IF(Dati!L157="","",(Dati!L157)/C125*100)))</f>
        <v/>
      </c>
      <c r="L125" s="56" t="str">
        <f>IF(C125&lt;6,"",IF(C125&gt;=7,"",IF(Dati!M157="","",(Dati!M157)/C125*100)))</f>
        <v/>
      </c>
      <c r="M125" s="56" t="str">
        <f>IF(C125&lt;6,"",IF(C125&gt;=7,"",IF(Dati!N157="","",(Dati!N157)/C125*100)))</f>
        <v/>
      </c>
    </row>
    <row r="126" spans="1:13" x14ac:dyDescent="0.25">
      <c r="A126" s="48">
        <f>Dati!A158</f>
        <v>17</v>
      </c>
      <c r="B126" s="48" t="str">
        <f>Dati!B158</f>
        <v/>
      </c>
      <c r="C126" s="54" t="str">
        <f>IF(Dati!C158="","",LOG(Dati!C158))</f>
        <v/>
      </c>
      <c r="D126" s="55" t="str">
        <f>IF(Dati!J158&lt;6,"",IF(Dati!J158&gt;=7,"",Dati!J158))</f>
        <v/>
      </c>
      <c r="E126" s="55" t="str">
        <f>IF(Dati!K158&lt;6,"",IF(Dati!K158&gt;=7,"",Dati!K158))</f>
        <v/>
      </c>
      <c r="F126" s="55" t="str">
        <f>IF(Dati!L158&lt;6,"",IF(Dati!L158&gt;=7,"",Dati!L158))</f>
        <v/>
      </c>
      <c r="G126" s="55" t="str">
        <f>IF(Dati!M158&lt;6,"",IF(Dati!M158&gt;=7,"",Dati!M158))</f>
        <v/>
      </c>
      <c r="H126" s="55" t="str">
        <f>IF(Dati!N158&lt;6,"",IF(Dati!N158&gt;=7,"",Dati!N158))</f>
        <v/>
      </c>
      <c r="I126" s="56" t="str">
        <f>IF(C126&lt;6,"",IF(C126&gt;=7,"",IF(Dati!J158="","",(Dati!J158)/C126*100)))</f>
        <v/>
      </c>
      <c r="J126" s="56" t="str">
        <f>IF(C126&lt;6,"",IF(C126&gt;=7,"",IF(Dati!K158="","",(Dati!K158)/C126*100)))</f>
        <v/>
      </c>
      <c r="K126" s="56" t="str">
        <f>IF(C126&lt;6,"",IF(C126&gt;=7,"",IF(Dati!L158="","",(Dati!L158)/C126*100)))</f>
        <v/>
      </c>
      <c r="L126" s="56" t="str">
        <f>IF(C126&lt;6,"",IF(C126&gt;=7,"",IF(Dati!M158="","",(Dati!M158)/C126*100)))</f>
        <v/>
      </c>
      <c r="M126" s="56" t="str">
        <f>IF(C126&lt;6,"",IF(C126&gt;=7,"",IF(Dati!N158="","",(Dati!N158)/C126*100)))</f>
        <v/>
      </c>
    </row>
    <row r="127" spans="1:13" ht="13.8" thickBot="1" x14ac:dyDescent="0.3">
      <c r="A127" s="48"/>
      <c r="B127" s="48"/>
      <c r="C127" s="67"/>
      <c r="D127" s="66"/>
      <c r="E127" s="66"/>
      <c r="F127" s="66"/>
      <c r="G127" s="66"/>
      <c r="H127" s="66"/>
      <c r="I127" s="52"/>
      <c r="J127" s="52"/>
      <c r="K127" s="52"/>
      <c r="L127" s="52"/>
      <c r="M127" s="52"/>
    </row>
    <row r="128" spans="1:13" ht="13.8" thickTop="1" x14ac:dyDescent="0.25">
      <c r="A128" s="68"/>
      <c r="B128" s="68"/>
      <c r="C128" s="69" t="s">
        <v>14</v>
      </c>
      <c r="D128" s="69"/>
      <c r="E128" s="70" t="str">
        <f>IF(COUNT(D110:H126)&lt;2,"",AVERAGE(D110:H126))</f>
        <v/>
      </c>
      <c r="F128" s="69"/>
      <c r="G128" s="69"/>
      <c r="H128" s="69"/>
      <c r="I128" s="71"/>
      <c r="J128" s="71" t="s">
        <v>7</v>
      </c>
      <c r="K128" s="71"/>
      <c r="L128" s="71"/>
      <c r="M128" s="71"/>
    </row>
    <row r="129" spans="1:13" x14ac:dyDescent="0.25">
      <c r="C129" s="73" t="s">
        <v>6</v>
      </c>
      <c r="E129" s="55" t="str">
        <f>IF(COUNT(D110:H126)&lt;2,"",STDEV(D110:H126))</f>
        <v/>
      </c>
      <c r="J129" s="73" t="s">
        <v>14</v>
      </c>
      <c r="K129" s="73"/>
      <c r="L129" s="55" t="str">
        <f>IF(COUNT(I110:M126)=0,"",AVERAGE(I110:M126))</f>
        <v/>
      </c>
    </row>
    <row r="130" spans="1:13" x14ac:dyDescent="0.25">
      <c r="C130" s="73" t="s">
        <v>23</v>
      </c>
      <c r="E130" s="55" t="str">
        <f>IF(COUNT(D110:H126)=0,"Immettere dati",IF(COUNT(D110:H126)&lt;2,"Immettere più dati",E129*2^0.5*(TINV(0.05,COUNT(D110:H126)-1))))</f>
        <v>Immettere dati</v>
      </c>
      <c r="F130" s="54" t="str">
        <f>IF(COUNT(D110:H126)=0,"",IF(COUNT(D110:H126)&lt;6,"Attenzione, dati insufficienti!",""))</f>
        <v/>
      </c>
      <c r="J130" s="73" t="s">
        <v>52</v>
      </c>
      <c r="K130" s="73"/>
      <c r="L130" s="55" t="str">
        <f>IF(COUNT(I110:M126)&lt;2,"",STDEV(I110:M126)*2)</f>
        <v/>
      </c>
    </row>
    <row r="131" spans="1:13" x14ac:dyDescent="0.25">
      <c r="C131" s="39" t="s">
        <v>9</v>
      </c>
      <c r="E131" s="55" t="str">
        <f>IF(COUNT(D110:H126)&lt;2,"",E130/(2^0.5))</f>
        <v/>
      </c>
      <c r="F131" s="74" t="str">
        <f>IF(COUNT(D110:H126)=0,"",IF(COUNT(D110:H126)&lt;6,"Attenzione, dati insufficienti!",""))</f>
        <v/>
      </c>
      <c r="L131" s="39" t="str">
        <f>IF(COUNT(I110:M126)&lt;2,"",DEVSQ(I110:M126))</f>
        <v/>
      </c>
    </row>
    <row r="132" spans="1:13" ht="13.8" thickBot="1" x14ac:dyDescent="0.3">
      <c r="C132" s="39" t="s">
        <v>10</v>
      </c>
      <c r="E132" s="55" t="str">
        <f>IF(COUNT(D110:H126)&lt;2,"",E130/2)</f>
        <v/>
      </c>
      <c r="F132" s="74" t="str">
        <f>IF(COUNT(D110:H126)=0,"",IF(COUNT(D110:H126)&lt;6,"Attenzione, dati insufficienti!",""))</f>
        <v/>
      </c>
      <c r="L132" s="39" t="str">
        <f>IF(COUNT(I110:M126)&lt;2,"",VAR(I110:M126))</f>
        <v/>
      </c>
    </row>
    <row r="133" spans="1:13" ht="13.8" thickTop="1" x14ac:dyDescent="0.25">
      <c r="A133" s="71"/>
      <c r="B133" s="71"/>
      <c r="C133" s="71"/>
      <c r="D133" s="71"/>
      <c r="E133" s="70"/>
      <c r="F133" s="71"/>
      <c r="G133" s="71"/>
      <c r="H133" s="71"/>
      <c r="I133" s="71"/>
      <c r="J133" s="71"/>
      <c r="K133" s="71"/>
      <c r="L133" s="71"/>
      <c r="M133" s="71"/>
    </row>
    <row r="134" spans="1:13" x14ac:dyDescent="0.25">
      <c r="A134" s="39" t="s">
        <v>21</v>
      </c>
      <c r="D134" s="45"/>
      <c r="E134" s="44"/>
      <c r="F134" s="44"/>
      <c r="G134" s="52"/>
      <c r="H134" s="52"/>
    </row>
    <row r="135" spans="1:13" ht="36" x14ac:dyDescent="0.25">
      <c r="A135" s="48" t="str">
        <f>Dati!A173</f>
        <v>N.</v>
      </c>
      <c r="B135" s="48" t="str">
        <f>Dati!B173</f>
        <v>Anno</v>
      </c>
      <c r="C135" s="48" t="str">
        <f>Dati!C173</f>
        <v>Valore assegnato</v>
      </c>
      <c r="D135" s="48">
        <f>Dati!J173</f>
        <v>1</v>
      </c>
      <c r="E135" s="48">
        <f>Dati!K173</f>
        <v>2</v>
      </c>
      <c r="F135" s="48">
        <f>Dati!L173</f>
        <v>3</v>
      </c>
      <c r="G135" s="48">
        <f>Dati!M173</f>
        <v>4</v>
      </c>
      <c r="H135" s="48">
        <f>Dati!N173</f>
        <v>5</v>
      </c>
      <c r="I135" s="1016" t="s">
        <v>13</v>
      </c>
      <c r="J135" s="1016"/>
      <c r="K135" s="1016"/>
      <c r="L135" s="1016"/>
      <c r="M135" s="1016"/>
    </row>
    <row r="136" spans="1:13" x14ac:dyDescent="0.25">
      <c r="A136" s="48">
        <f>Dati!A174</f>
        <v>1</v>
      </c>
      <c r="B136" s="48">
        <f>Dati!B174</f>
        <v>2002</v>
      </c>
      <c r="C136" s="54">
        <f>IF(Dati!C174="","",LOG(Dati!C174))</f>
        <v>4.0413926851582254</v>
      </c>
      <c r="D136" s="55" t="str">
        <f>IF(Dati!J174&lt;6,"",IF(Dati!J174&gt;=7,"",Dati!J174))</f>
        <v/>
      </c>
      <c r="E136" s="55" t="str">
        <f>IF(Dati!K174&lt;6,"",IF(Dati!K174&gt;=7,"",Dati!K174))</f>
        <v/>
      </c>
      <c r="F136" s="55" t="str">
        <f>IF(Dati!L174&lt;6,"",IF(Dati!L174&gt;=7,"",Dati!L174))</f>
        <v/>
      </c>
      <c r="G136" s="55" t="str">
        <f>IF(Dati!M174&lt;6,"",IF(Dati!M174&gt;=7,"",Dati!M174))</f>
        <v/>
      </c>
      <c r="H136" s="55" t="str">
        <f>IF(Dati!N174&lt;6,"",IF(Dati!N174&gt;=7,"",Dati!N174))</f>
        <v/>
      </c>
      <c r="I136" s="56" t="str">
        <f>IF(C136&lt;6,"",IF(C136&gt;=7,"",IF(Dati!J174="","",(Dati!J174)/C136*100)))</f>
        <v/>
      </c>
      <c r="J136" s="56" t="str">
        <f>IF(C136&lt;6,"",IF(C136&gt;=7,"",IF(Dati!K174="","",(Dati!K174)/C136*100)))</f>
        <v/>
      </c>
      <c r="K136" s="56" t="str">
        <f>IF(C136&lt;6,"",IF(C136&gt;=7,"",IF(Dati!L174="","",(Dati!L174)/C136*100)))</f>
        <v/>
      </c>
      <c r="L136" s="56" t="str">
        <f>IF(C136&lt;6,"",IF(C136&gt;=7,"",IF(Dati!M174="","",(Dati!M174)/C136*100)))</f>
        <v/>
      </c>
      <c r="M136" s="56" t="str">
        <f>IF(C136&lt;6,"",IF(C136&gt;=7,"",IF(Dati!N174="","",(Dati!N174)/C136*100)))</f>
        <v/>
      </c>
    </row>
    <row r="137" spans="1:13" x14ac:dyDescent="0.25">
      <c r="A137" s="48">
        <f>Dati!A175</f>
        <v>2</v>
      </c>
      <c r="B137" s="48">
        <f>Dati!B175</f>
        <v>2002</v>
      </c>
      <c r="C137" s="54">
        <f>IF(Dati!C175="","",LOG(Dati!C175))</f>
        <v>4.4232458739368079</v>
      </c>
      <c r="D137" s="55" t="str">
        <f>IF(Dati!J175&lt;6,"",IF(Dati!J175&gt;=7,"",Dati!J175))</f>
        <v/>
      </c>
      <c r="E137" s="55" t="str">
        <f>IF(Dati!K175&lt;6,"",IF(Dati!K175&gt;=7,"",Dati!K175))</f>
        <v/>
      </c>
      <c r="F137" s="55" t="str">
        <f>IF(Dati!L175&lt;6,"",IF(Dati!L175&gt;=7,"",Dati!L175))</f>
        <v/>
      </c>
      <c r="G137" s="55" t="str">
        <f>IF(Dati!M175&lt;6,"",IF(Dati!M175&gt;=7,"",Dati!M175))</f>
        <v/>
      </c>
      <c r="H137" s="55" t="str">
        <f>IF(Dati!N175&lt;6,"",IF(Dati!N175&gt;=7,"",Dati!N175))</f>
        <v/>
      </c>
      <c r="I137" s="56" t="str">
        <f>IF(C137&lt;6,"",IF(C137&gt;=7,"",IF(Dati!J175="","",(Dati!J175)/C137*100)))</f>
        <v/>
      </c>
      <c r="J137" s="56" t="str">
        <f>IF(C137&lt;6,"",IF(C137&gt;=7,"",IF(Dati!K175="","",(Dati!K175)/C137*100)))</f>
        <v/>
      </c>
      <c r="K137" s="56" t="str">
        <f>IF(C137&lt;6,"",IF(C137&gt;=7,"",IF(Dati!L175="","",(Dati!L175)/C137*100)))</f>
        <v/>
      </c>
      <c r="L137" s="56" t="str">
        <f>IF(C137&lt;6,"",IF(C137&gt;=7,"",IF(Dati!M175="","",(Dati!M175)/C137*100)))</f>
        <v/>
      </c>
      <c r="M137" s="56" t="str">
        <f>IF(C137&lt;6,"",IF(C137&gt;=7,"",IF(Dati!N175="","",(Dati!N175)/C137*100)))</f>
        <v/>
      </c>
    </row>
    <row r="138" spans="1:13" x14ac:dyDescent="0.25">
      <c r="A138" s="48">
        <f>Dati!A176</f>
        <v>3</v>
      </c>
      <c r="B138" s="48">
        <f>Dati!B176</f>
        <v>2003</v>
      </c>
      <c r="C138" s="54">
        <f>IF(Dati!C176="","",LOG(Dati!C176))</f>
        <v>3.6020599913279625</v>
      </c>
      <c r="D138" s="55" t="str">
        <f>IF(Dati!J176&lt;6,"",IF(Dati!J176&gt;=7,"",Dati!J176))</f>
        <v/>
      </c>
      <c r="E138" s="55" t="str">
        <f>IF(Dati!K176&lt;6,"",IF(Dati!K176&gt;=7,"",Dati!K176))</f>
        <v/>
      </c>
      <c r="F138" s="55" t="str">
        <f>IF(Dati!L176&lt;6,"",IF(Dati!L176&gt;=7,"",Dati!L176))</f>
        <v/>
      </c>
      <c r="G138" s="55" t="str">
        <f>IF(Dati!M176&lt;6,"",IF(Dati!M176&gt;=7,"",Dati!M176))</f>
        <v/>
      </c>
      <c r="H138" s="55" t="str">
        <f>IF(Dati!N176&lt;6,"",IF(Dati!N176&gt;=7,"",Dati!N176))</f>
        <v/>
      </c>
      <c r="I138" s="56" t="str">
        <f>IF(C138&lt;6,"",IF(C138&gt;=7,"",IF(Dati!J176="","",(Dati!J176)/C138*100)))</f>
        <v/>
      </c>
      <c r="J138" s="56" t="str">
        <f>IF(C138&lt;6,"",IF(C138&gt;=7,"",IF(Dati!K176="","",(Dati!K176)/C138*100)))</f>
        <v/>
      </c>
      <c r="K138" s="56" t="str">
        <f>IF(C138&lt;6,"",IF(C138&gt;=7,"",IF(Dati!L176="","",(Dati!L176)/C138*100)))</f>
        <v/>
      </c>
      <c r="L138" s="56" t="str">
        <f>IF(C138&lt;6,"",IF(C138&gt;=7,"",IF(Dati!M176="","",(Dati!M176)/C138*100)))</f>
        <v/>
      </c>
      <c r="M138" s="56" t="str">
        <f>IF(C138&lt;6,"",IF(C138&gt;=7,"",IF(Dati!N176="","",(Dati!N176)/C138*100)))</f>
        <v/>
      </c>
    </row>
    <row r="139" spans="1:13" x14ac:dyDescent="0.25">
      <c r="A139" s="48">
        <f>Dati!A177</f>
        <v>4</v>
      </c>
      <c r="B139" s="48">
        <f>Dati!B177</f>
        <v>2004</v>
      </c>
      <c r="C139" s="54" t="e">
        <f>IF(Dati!C177="","",LOG(Dati!C177))</f>
        <v>#VALUE!</v>
      </c>
      <c r="D139" s="55" t="e">
        <f>IF(Dati!J177&lt;6,"",IF(Dati!J177&gt;=7,"",Dati!J177))</f>
        <v>#VALUE!</v>
      </c>
      <c r="E139" s="55" t="str">
        <f>IF(Dati!K177&lt;6,"",IF(Dati!K177&gt;=7,"",Dati!K177))</f>
        <v/>
      </c>
      <c r="F139" s="55" t="str">
        <f>IF(Dati!L177&lt;6,"",IF(Dati!L177&gt;=7,"",Dati!L177))</f>
        <v/>
      </c>
      <c r="G139" s="55" t="e">
        <f>IF(Dati!M177&lt;6,"",IF(Dati!M177&gt;=7,"",Dati!M177))</f>
        <v>#VALUE!</v>
      </c>
      <c r="H139" s="55" t="str">
        <f>IF(Dati!N177&lt;6,"",IF(Dati!N177&gt;=7,"",Dati!N177))</f>
        <v/>
      </c>
      <c r="I139" s="56" t="e">
        <f>IF(C139&lt;6,"",IF(C139&gt;=7,"",IF(Dati!J177="","",(Dati!J177)/C139*100)))</f>
        <v>#VALUE!</v>
      </c>
      <c r="J139" s="56" t="e">
        <f>IF(C139&lt;6,"",IF(C139&gt;=7,"",IF(Dati!K177="","",(Dati!K177)/C139*100)))</f>
        <v>#VALUE!</v>
      </c>
      <c r="K139" s="56" t="e">
        <f>IF(C139&lt;6,"",IF(C139&gt;=7,"",IF(Dati!L177="","",(Dati!L177)/C139*100)))</f>
        <v>#VALUE!</v>
      </c>
      <c r="L139" s="56" t="e">
        <f>IF(C139&lt;6,"",IF(C139&gt;=7,"",IF(Dati!M177="","",(Dati!M177)/C139*100)))</f>
        <v>#VALUE!</v>
      </c>
      <c r="M139" s="56" t="e">
        <f>IF(C139&lt;6,"",IF(C139&gt;=7,"",IF(Dati!N177="","",(Dati!N177)/C139*100)))</f>
        <v>#VALUE!</v>
      </c>
    </row>
    <row r="140" spans="1:13" x14ac:dyDescent="0.25">
      <c r="A140" s="48">
        <f>Dati!A178</f>
        <v>5</v>
      </c>
      <c r="B140" s="48" t="str">
        <f>Dati!B178</f>
        <v/>
      </c>
      <c r="C140" s="54" t="str">
        <f>IF(Dati!C178="","",LOG(Dati!C178))</f>
        <v/>
      </c>
      <c r="D140" s="55" t="str">
        <f>IF(Dati!J178&lt;6,"",IF(Dati!J178&gt;=7,"",Dati!J178))</f>
        <v/>
      </c>
      <c r="E140" s="55" t="str">
        <f>IF(Dati!K178&lt;6,"",IF(Dati!K178&gt;=7,"",Dati!K178))</f>
        <v/>
      </c>
      <c r="F140" s="55" t="str">
        <f>IF(Dati!L178&lt;6,"",IF(Dati!L178&gt;=7,"",Dati!L178))</f>
        <v/>
      </c>
      <c r="G140" s="55" t="str">
        <f>IF(Dati!M178&lt;6,"",IF(Dati!M178&gt;=7,"",Dati!M178))</f>
        <v/>
      </c>
      <c r="H140" s="55" t="str">
        <f>IF(Dati!N178&lt;6,"",IF(Dati!N178&gt;=7,"",Dati!N178))</f>
        <v/>
      </c>
      <c r="I140" s="56" t="str">
        <f>IF(C140&lt;6,"",IF(C140&gt;=7,"",IF(Dati!J178="","",(Dati!J178)/C140*100)))</f>
        <v/>
      </c>
      <c r="J140" s="56" t="str">
        <f>IF(C140&lt;6,"",IF(C140&gt;=7,"",IF(Dati!K178="","",(Dati!K178)/C140*100)))</f>
        <v/>
      </c>
      <c r="K140" s="56" t="str">
        <f>IF(C140&lt;6,"",IF(C140&gt;=7,"",IF(Dati!L178="","",(Dati!L178)/C140*100)))</f>
        <v/>
      </c>
      <c r="L140" s="56" t="str">
        <f>IF(C140&lt;6,"",IF(C140&gt;=7,"",IF(Dati!M178="","",(Dati!M178)/C140*100)))</f>
        <v/>
      </c>
      <c r="M140" s="56" t="str">
        <f>IF(C140&lt;6,"",IF(C140&gt;=7,"",IF(Dati!N178="","",(Dati!N178)/C140*100)))</f>
        <v/>
      </c>
    </row>
    <row r="141" spans="1:13" x14ac:dyDescent="0.25">
      <c r="A141" s="48">
        <f>Dati!A179</f>
        <v>6</v>
      </c>
      <c r="B141" s="48" t="str">
        <f>Dati!B179</f>
        <v/>
      </c>
      <c r="C141" s="54" t="str">
        <f>IF(Dati!C179="","",LOG(Dati!C179))</f>
        <v/>
      </c>
      <c r="D141" s="55" t="str">
        <f>IF(Dati!J179&lt;6,"",IF(Dati!J179&gt;=7,"",Dati!J179))</f>
        <v/>
      </c>
      <c r="E141" s="55" t="str">
        <f>IF(Dati!K179&lt;6,"",IF(Dati!K179&gt;=7,"",Dati!K179))</f>
        <v/>
      </c>
      <c r="F141" s="55" t="str">
        <f>IF(Dati!L179&lt;6,"",IF(Dati!L179&gt;=7,"",Dati!L179))</f>
        <v/>
      </c>
      <c r="G141" s="55" t="str">
        <f>IF(Dati!M179&lt;6,"",IF(Dati!M179&gt;=7,"",Dati!M179))</f>
        <v/>
      </c>
      <c r="H141" s="55" t="str">
        <f>IF(Dati!N179&lt;6,"",IF(Dati!N179&gt;=7,"",Dati!N179))</f>
        <v/>
      </c>
      <c r="I141" s="56" t="str">
        <f>IF(C141&lt;6,"",IF(C141&gt;=7,"",IF(Dati!J179="","",(Dati!J179)/C141*100)))</f>
        <v/>
      </c>
      <c r="J141" s="56" t="str">
        <f>IF(C141&lt;6,"",IF(C141&gt;=7,"",IF(Dati!K179="","",(Dati!K179)/C141*100)))</f>
        <v/>
      </c>
      <c r="K141" s="56" t="str">
        <f>IF(C141&lt;6,"",IF(C141&gt;=7,"",IF(Dati!L179="","",(Dati!L179)/C141*100)))</f>
        <v/>
      </c>
      <c r="L141" s="56" t="str">
        <f>IF(C141&lt;6,"",IF(C141&gt;=7,"",IF(Dati!M179="","",(Dati!M179)/C141*100)))</f>
        <v/>
      </c>
      <c r="M141" s="56" t="str">
        <f>IF(C141&lt;6,"",IF(C141&gt;=7,"",IF(Dati!N179="","",(Dati!N179)/C141*100)))</f>
        <v/>
      </c>
    </row>
    <row r="142" spans="1:13" x14ac:dyDescent="0.25">
      <c r="A142" s="48">
        <f>Dati!A180</f>
        <v>7</v>
      </c>
      <c r="B142" s="48" t="str">
        <f>Dati!B180</f>
        <v/>
      </c>
      <c r="C142" s="54" t="str">
        <f>IF(Dati!C180="","",LOG(Dati!C180))</f>
        <v/>
      </c>
      <c r="D142" s="55" t="str">
        <f>IF(Dati!J180&lt;6,"",IF(Dati!J180&gt;=7,"",Dati!J180))</f>
        <v/>
      </c>
      <c r="E142" s="55" t="str">
        <f>IF(Dati!K180&lt;6,"",IF(Dati!K180&gt;=7,"",Dati!K180))</f>
        <v/>
      </c>
      <c r="F142" s="55" t="str">
        <f>IF(Dati!L180&lt;6,"",IF(Dati!L180&gt;=7,"",Dati!L180))</f>
        <v/>
      </c>
      <c r="G142" s="55" t="str">
        <f>IF(Dati!M180&lt;6,"",IF(Dati!M180&gt;=7,"",Dati!M180))</f>
        <v/>
      </c>
      <c r="H142" s="55" t="str">
        <f>IF(Dati!N180&lt;6,"",IF(Dati!N180&gt;=7,"",Dati!N180))</f>
        <v/>
      </c>
      <c r="I142" s="56" t="str">
        <f>IF(C142&lt;6,"",IF(C142&gt;=7,"",IF(Dati!J180="","",(Dati!J180)/C142*100)))</f>
        <v/>
      </c>
      <c r="J142" s="56" t="str">
        <f>IF(C142&lt;6,"",IF(C142&gt;=7,"",IF(Dati!K180="","",(Dati!K180)/C142*100)))</f>
        <v/>
      </c>
      <c r="K142" s="56" t="str">
        <f>IF(C142&lt;6,"",IF(C142&gt;=7,"",IF(Dati!L180="","",(Dati!L180)/C142*100)))</f>
        <v/>
      </c>
      <c r="L142" s="56" t="str">
        <f>IF(C142&lt;6,"",IF(C142&gt;=7,"",IF(Dati!M180="","",(Dati!M180)/C142*100)))</f>
        <v/>
      </c>
      <c r="M142" s="56" t="str">
        <f>IF(C142&lt;6,"",IF(C142&gt;=7,"",IF(Dati!N180="","",(Dati!N180)/C142*100)))</f>
        <v/>
      </c>
    </row>
    <row r="143" spans="1:13" x14ac:dyDescent="0.25">
      <c r="A143" s="48">
        <f>Dati!A181</f>
        <v>8</v>
      </c>
      <c r="B143" s="48" t="e">
        <f>Dati!B181</f>
        <v>#REF!</v>
      </c>
      <c r="C143" s="54" t="e">
        <f>IF(Dati!C181="","",LOG(Dati!C181))</f>
        <v>#REF!</v>
      </c>
      <c r="D143" s="55" t="e">
        <f>IF(Dati!J181&lt;6,"",IF(Dati!J181&gt;=7,"",Dati!J181))</f>
        <v>#REF!</v>
      </c>
      <c r="E143" s="55" t="e">
        <f>IF(Dati!K181&lt;6,"",IF(Dati!K181&gt;=7,"",Dati!K181))</f>
        <v>#REF!</v>
      </c>
      <c r="F143" s="55" t="e">
        <f>IF(Dati!L181&lt;6,"",IF(Dati!L181&gt;=7,"",Dati!L181))</f>
        <v>#REF!</v>
      </c>
      <c r="G143" s="55" t="e">
        <f>IF(Dati!M181&lt;6,"",IF(Dati!M181&gt;=7,"",Dati!M181))</f>
        <v>#REF!</v>
      </c>
      <c r="H143" s="55" t="e">
        <f>IF(Dati!N181&lt;6,"",IF(Dati!N181&gt;=7,"",Dati!N181))</f>
        <v>#REF!</v>
      </c>
      <c r="I143" s="56" t="e">
        <f>IF(C143&lt;6,"",IF(C143&gt;=7,"",IF(Dati!J181="","",(Dati!J181)/C143*100)))</f>
        <v>#REF!</v>
      </c>
      <c r="J143" s="56" t="e">
        <f>IF(C143&lt;6,"",IF(C143&gt;=7,"",IF(Dati!K181="","",(Dati!K181)/C143*100)))</f>
        <v>#REF!</v>
      </c>
      <c r="K143" s="56" t="e">
        <f>IF(C143&lt;6,"",IF(C143&gt;=7,"",IF(Dati!L181="","",(Dati!L181)/C143*100)))</f>
        <v>#REF!</v>
      </c>
      <c r="L143" s="56" t="e">
        <f>IF(C143&lt;6,"",IF(C143&gt;=7,"",IF(Dati!M181="","",(Dati!M181)/C143*100)))</f>
        <v>#REF!</v>
      </c>
      <c r="M143" s="56" t="e">
        <f>IF(C143&lt;6,"",IF(C143&gt;=7,"",IF(Dati!N181="","",(Dati!N181)/C143*100)))</f>
        <v>#REF!</v>
      </c>
    </row>
    <row r="144" spans="1:13" x14ac:dyDescent="0.25">
      <c r="A144" s="48">
        <f>Dati!A182</f>
        <v>9</v>
      </c>
      <c r="B144" s="48" t="e">
        <f>Dati!B182</f>
        <v>#REF!</v>
      </c>
      <c r="C144" s="54" t="e">
        <f>IF(Dati!C182="","",LOG(Dati!C182))</f>
        <v>#REF!</v>
      </c>
      <c r="D144" s="55" t="e">
        <f>IF(Dati!J182&lt;6,"",IF(Dati!J182&gt;=7,"",Dati!J182))</f>
        <v>#REF!</v>
      </c>
      <c r="E144" s="55" t="e">
        <f>IF(Dati!K182&lt;6,"",IF(Dati!K182&gt;=7,"",Dati!K182))</f>
        <v>#REF!</v>
      </c>
      <c r="F144" s="55" t="e">
        <f>IF(Dati!L182&lt;6,"",IF(Dati!L182&gt;=7,"",Dati!L182))</f>
        <v>#REF!</v>
      </c>
      <c r="G144" s="55" t="e">
        <f>IF(Dati!M182&lt;6,"",IF(Dati!M182&gt;=7,"",Dati!M182))</f>
        <v>#REF!</v>
      </c>
      <c r="H144" s="55" t="e">
        <f>IF(Dati!N182&lt;6,"",IF(Dati!N182&gt;=7,"",Dati!N182))</f>
        <v>#REF!</v>
      </c>
      <c r="I144" s="56" t="e">
        <f>IF(C144&lt;6,"",IF(C144&gt;=7,"",IF(Dati!J182="","",(Dati!J182)/C144*100)))</f>
        <v>#REF!</v>
      </c>
      <c r="J144" s="56" t="e">
        <f>IF(C144&lt;6,"",IF(C144&gt;=7,"",IF(Dati!K182="","",(Dati!K182)/C144*100)))</f>
        <v>#REF!</v>
      </c>
      <c r="K144" s="56" t="e">
        <f>IF(C144&lt;6,"",IF(C144&gt;=7,"",IF(Dati!L182="","",(Dati!L182)/C144*100)))</f>
        <v>#REF!</v>
      </c>
      <c r="L144" s="56" t="e">
        <f>IF(C144&lt;6,"",IF(C144&gt;=7,"",IF(Dati!M182="","",(Dati!M182)/C144*100)))</f>
        <v>#REF!</v>
      </c>
      <c r="M144" s="56" t="e">
        <f>IF(C144&lt;6,"",IF(C144&gt;=7,"",IF(Dati!N182="","",(Dati!N182)/C144*100)))</f>
        <v>#REF!</v>
      </c>
    </row>
    <row r="145" spans="1:13" x14ac:dyDescent="0.25">
      <c r="A145" s="48">
        <f>Dati!A183</f>
        <v>10</v>
      </c>
      <c r="B145" s="48" t="e">
        <f>Dati!B183</f>
        <v>#REF!</v>
      </c>
      <c r="C145" s="54" t="e">
        <f>IF(Dati!C183="","",LOG(Dati!C183))</f>
        <v>#REF!</v>
      </c>
      <c r="D145" s="55" t="e">
        <f>IF(Dati!J183&lt;6,"",IF(Dati!J183&gt;=7,"",Dati!J183))</f>
        <v>#REF!</v>
      </c>
      <c r="E145" s="55" t="e">
        <f>IF(Dati!K183&lt;6,"",IF(Dati!K183&gt;=7,"",Dati!K183))</f>
        <v>#REF!</v>
      </c>
      <c r="F145" s="55" t="e">
        <f>IF(Dati!L183&lt;6,"",IF(Dati!L183&gt;=7,"",Dati!L183))</f>
        <v>#REF!</v>
      </c>
      <c r="G145" s="55" t="e">
        <f>IF(Dati!M183&lt;6,"",IF(Dati!M183&gt;=7,"",Dati!M183))</f>
        <v>#REF!</v>
      </c>
      <c r="H145" s="55" t="e">
        <f>IF(Dati!N183&lt;6,"",IF(Dati!N183&gt;=7,"",Dati!N183))</f>
        <v>#REF!</v>
      </c>
      <c r="I145" s="56" t="e">
        <f>IF(C145&lt;6,"",IF(C145&gt;=7,"",IF(Dati!J183="","",(Dati!J183)/C145*100)))</f>
        <v>#REF!</v>
      </c>
      <c r="J145" s="56" t="e">
        <f>IF(C145&lt;6,"",IF(C145&gt;=7,"",IF(Dati!K183="","",(Dati!K183)/C145*100)))</f>
        <v>#REF!</v>
      </c>
      <c r="K145" s="56" t="e">
        <f>IF(C145&lt;6,"",IF(C145&gt;=7,"",IF(Dati!L183="","",(Dati!L183)/C145*100)))</f>
        <v>#REF!</v>
      </c>
      <c r="L145" s="56" t="e">
        <f>IF(C145&lt;6,"",IF(C145&gt;=7,"",IF(Dati!M183="","",(Dati!M183)/C145*100)))</f>
        <v>#REF!</v>
      </c>
      <c r="M145" s="56" t="e">
        <f>IF(C145&lt;6,"",IF(C145&gt;=7,"",IF(Dati!N183="","",(Dati!N183)/C145*100)))</f>
        <v>#REF!</v>
      </c>
    </row>
    <row r="146" spans="1:13" x14ac:dyDescent="0.25">
      <c r="A146" s="48">
        <f>Dati!A184</f>
        <v>11</v>
      </c>
      <c r="B146" s="48" t="e">
        <f>Dati!B184</f>
        <v>#REF!</v>
      </c>
      <c r="C146" s="54" t="e">
        <f>IF(Dati!C184="","",LOG(Dati!C184))</f>
        <v>#REF!</v>
      </c>
      <c r="D146" s="55" t="e">
        <f>IF(Dati!J184&lt;6,"",IF(Dati!J184&gt;=7,"",Dati!J184))</f>
        <v>#REF!</v>
      </c>
      <c r="E146" s="55" t="e">
        <f>IF(Dati!K184&lt;6,"",IF(Dati!K184&gt;=7,"",Dati!K184))</f>
        <v>#REF!</v>
      </c>
      <c r="F146" s="55" t="e">
        <f>IF(Dati!L184&lt;6,"",IF(Dati!L184&gt;=7,"",Dati!L184))</f>
        <v>#REF!</v>
      </c>
      <c r="G146" s="55" t="e">
        <f>IF(Dati!M184&lt;6,"",IF(Dati!M184&gt;=7,"",Dati!M184))</f>
        <v>#REF!</v>
      </c>
      <c r="H146" s="55" t="e">
        <f>IF(Dati!N184&lt;6,"",IF(Dati!N184&gt;=7,"",Dati!N184))</f>
        <v>#REF!</v>
      </c>
      <c r="I146" s="56" t="e">
        <f>IF(C146&lt;6,"",IF(C146&gt;=7,"",IF(Dati!J184="","",(Dati!J184)/C146*100)))</f>
        <v>#REF!</v>
      </c>
      <c r="J146" s="56" t="e">
        <f>IF(C146&lt;6,"",IF(C146&gt;=7,"",IF(Dati!K184="","",(Dati!K184)/C146*100)))</f>
        <v>#REF!</v>
      </c>
      <c r="K146" s="56" t="e">
        <f>IF(C146&lt;6,"",IF(C146&gt;=7,"",IF(Dati!L184="","",(Dati!L184)/C146*100)))</f>
        <v>#REF!</v>
      </c>
      <c r="L146" s="56" t="e">
        <f>IF(C146&lt;6,"",IF(C146&gt;=7,"",IF(Dati!M184="","",(Dati!M184)/C146*100)))</f>
        <v>#REF!</v>
      </c>
      <c r="M146" s="56" t="e">
        <f>IF(C146&lt;6,"",IF(C146&gt;=7,"",IF(Dati!N184="","",(Dati!N184)/C146*100)))</f>
        <v>#REF!</v>
      </c>
    </row>
    <row r="147" spans="1:13" x14ac:dyDescent="0.25">
      <c r="A147" s="48">
        <f>Dati!A185</f>
        <v>12</v>
      </c>
      <c r="B147" s="48" t="e">
        <f>Dati!B185</f>
        <v>#REF!</v>
      </c>
      <c r="C147" s="54" t="e">
        <f>IF(Dati!C185="","",LOG(Dati!C185))</f>
        <v>#REF!</v>
      </c>
      <c r="D147" s="55" t="e">
        <f>IF(Dati!J185&lt;6,"",IF(Dati!J185&gt;=7,"",Dati!J185))</f>
        <v>#REF!</v>
      </c>
      <c r="E147" s="55" t="e">
        <f>IF(Dati!K185&lt;6,"",IF(Dati!K185&gt;=7,"",Dati!K185))</f>
        <v>#REF!</v>
      </c>
      <c r="F147" s="55" t="e">
        <f>IF(Dati!L185&lt;6,"",IF(Dati!L185&gt;=7,"",Dati!L185))</f>
        <v>#REF!</v>
      </c>
      <c r="G147" s="55" t="e">
        <f>IF(Dati!M185&lt;6,"",IF(Dati!M185&gt;=7,"",Dati!M185))</f>
        <v>#REF!</v>
      </c>
      <c r="H147" s="55" t="e">
        <f>IF(Dati!N185&lt;6,"",IF(Dati!N185&gt;=7,"",Dati!N185))</f>
        <v>#REF!</v>
      </c>
      <c r="I147" s="56" t="e">
        <f>IF(C147&lt;6,"",IF(C147&gt;=7,"",IF(Dati!J185="","",(Dati!J185)/C147*100)))</f>
        <v>#REF!</v>
      </c>
      <c r="J147" s="56" t="e">
        <f>IF(C147&lt;6,"",IF(C147&gt;=7,"",IF(Dati!K185="","",(Dati!K185)/C147*100)))</f>
        <v>#REF!</v>
      </c>
      <c r="K147" s="56" t="e">
        <f>IF(C147&lt;6,"",IF(C147&gt;=7,"",IF(Dati!L185="","",(Dati!L185)/C147*100)))</f>
        <v>#REF!</v>
      </c>
      <c r="L147" s="56" t="e">
        <f>IF(C147&lt;6,"",IF(C147&gt;=7,"",IF(Dati!M185="","",(Dati!M185)/C147*100)))</f>
        <v>#REF!</v>
      </c>
      <c r="M147" s="56" t="e">
        <f>IF(C147&lt;6,"",IF(C147&gt;=7,"",IF(Dati!N185="","",(Dati!N185)/C147*100)))</f>
        <v>#REF!</v>
      </c>
    </row>
    <row r="148" spans="1:13" x14ac:dyDescent="0.25">
      <c r="A148" s="48">
        <f>Dati!A186</f>
        <v>13</v>
      </c>
      <c r="B148" s="48" t="e">
        <f>Dati!B186</f>
        <v>#REF!</v>
      </c>
      <c r="C148" s="54" t="e">
        <f>IF(Dati!C186="","",LOG(Dati!C186))</f>
        <v>#REF!</v>
      </c>
      <c r="D148" s="55" t="e">
        <f>IF(Dati!J186&lt;6,"",IF(Dati!J186&gt;=7,"",Dati!J186))</f>
        <v>#REF!</v>
      </c>
      <c r="E148" s="55" t="e">
        <f>IF(Dati!K186&lt;6,"",IF(Dati!K186&gt;=7,"",Dati!K186))</f>
        <v>#REF!</v>
      </c>
      <c r="F148" s="55" t="e">
        <f>IF(Dati!L186&lt;6,"",IF(Dati!L186&gt;=7,"",Dati!L186))</f>
        <v>#REF!</v>
      </c>
      <c r="G148" s="55" t="e">
        <f>IF(Dati!M186&lt;6,"",IF(Dati!M186&gt;=7,"",Dati!M186))</f>
        <v>#REF!</v>
      </c>
      <c r="H148" s="55" t="e">
        <f>IF(Dati!N186&lt;6,"",IF(Dati!N186&gt;=7,"",Dati!N186))</f>
        <v>#REF!</v>
      </c>
      <c r="I148" s="56" t="e">
        <f>IF(C148&lt;6,"",IF(C148&gt;=7,"",IF(Dati!J186="","",(Dati!J186)/C148*100)))</f>
        <v>#REF!</v>
      </c>
      <c r="J148" s="56" t="e">
        <f>IF(C148&lt;6,"",IF(C148&gt;=7,"",IF(Dati!K186="","",(Dati!K186)/C148*100)))</f>
        <v>#REF!</v>
      </c>
      <c r="K148" s="56" t="e">
        <f>IF(C148&lt;6,"",IF(C148&gt;=7,"",IF(Dati!L186="","",(Dati!L186)/C148*100)))</f>
        <v>#REF!</v>
      </c>
      <c r="L148" s="56" t="e">
        <f>IF(C148&lt;6,"",IF(C148&gt;=7,"",IF(Dati!M186="","",(Dati!M186)/C148*100)))</f>
        <v>#REF!</v>
      </c>
      <c r="M148" s="56" t="e">
        <f>IF(C148&lt;6,"",IF(C148&gt;=7,"",IF(Dati!N186="","",(Dati!N186)/C148*100)))</f>
        <v>#REF!</v>
      </c>
    </row>
    <row r="149" spans="1:13" x14ac:dyDescent="0.25">
      <c r="A149" s="48">
        <f>Dati!A187</f>
        <v>14</v>
      </c>
      <c r="B149" s="48" t="e">
        <f>Dati!B187</f>
        <v>#REF!</v>
      </c>
      <c r="C149" s="54" t="e">
        <f>IF(Dati!C187="","",LOG(Dati!C187))</f>
        <v>#REF!</v>
      </c>
      <c r="D149" s="55" t="e">
        <f>IF(Dati!J187&lt;6,"",IF(Dati!J187&gt;=7,"",Dati!J187))</f>
        <v>#REF!</v>
      </c>
      <c r="E149" s="55" t="e">
        <f>IF(Dati!K187&lt;6,"",IF(Dati!K187&gt;=7,"",Dati!K187))</f>
        <v>#REF!</v>
      </c>
      <c r="F149" s="55" t="e">
        <f>IF(Dati!L187&lt;6,"",IF(Dati!L187&gt;=7,"",Dati!L187))</f>
        <v>#REF!</v>
      </c>
      <c r="G149" s="55" t="e">
        <f>IF(Dati!M187&lt;6,"",IF(Dati!M187&gt;=7,"",Dati!M187))</f>
        <v>#REF!</v>
      </c>
      <c r="H149" s="55" t="e">
        <f>IF(Dati!N187&lt;6,"",IF(Dati!N187&gt;=7,"",Dati!N187))</f>
        <v>#REF!</v>
      </c>
      <c r="I149" s="56" t="e">
        <f>IF(C149&lt;6,"",IF(C149&gt;=7,"",IF(Dati!J187="","",(Dati!J187)/C149*100)))</f>
        <v>#REF!</v>
      </c>
      <c r="J149" s="56" t="e">
        <f>IF(C149&lt;6,"",IF(C149&gt;=7,"",IF(Dati!K187="","",(Dati!K187)/C149*100)))</f>
        <v>#REF!</v>
      </c>
      <c r="K149" s="56" t="e">
        <f>IF(C149&lt;6,"",IF(C149&gt;=7,"",IF(Dati!L187="","",(Dati!L187)/C149*100)))</f>
        <v>#REF!</v>
      </c>
      <c r="L149" s="56" t="e">
        <f>IF(C149&lt;6,"",IF(C149&gt;=7,"",IF(Dati!M187="","",(Dati!M187)/C149*100)))</f>
        <v>#REF!</v>
      </c>
      <c r="M149" s="56" t="e">
        <f>IF(C149&lt;6,"",IF(C149&gt;=7,"",IF(Dati!N187="","",(Dati!N187)/C149*100)))</f>
        <v>#REF!</v>
      </c>
    </row>
    <row r="150" spans="1:13" x14ac:dyDescent="0.25">
      <c r="A150" s="48">
        <f>Dati!A188</f>
        <v>15</v>
      </c>
      <c r="B150" s="48" t="e">
        <f>Dati!B188</f>
        <v>#REF!</v>
      </c>
      <c r="C150" s="54" t="e">
        <f>IF(Dati!C188="","",LOG(Dati!C188))</f>
        <v>#REF!</v>
      </c>
      <c r="D150" s="55" t="e">
        <f>IF(Dati!J188&lt;6,"",IF(Dati!J188&gt;=7,"",Dati!J188))</f>
        <v>#REF!</v>
      </c>
      <c r="E150" s="55" t="e">
        <f>IF(Dati!K188&lt;6,"",IF(Dati!K188&gt;=7,"",Dati!K188))</f>
        <v>#REF!</v>
      </c>
      <c r="F150" s="55" t="e">
        <f>IF(Dati!L188&lt;6,"",IF(Dati!L188&gt;=7,"",Dati!L188))</f>
        <v>#REF!</v>
      </c>
      <c r="G150" s="55" t="e">
        <f>IF(Dati!M188&lt;6,"",IF(Dati!M188&gt;=7,"",Dati!M188))</f>
        <v>#REF!</v>
      </c>
      <c r="H150" s="55" t="e">
        <f>IF(Dati!N188&lt;6,"",IF(Dati!N188&gt;=7,"",Dati!N188))</f>
        <v>#REF!</v>
      </c>
      <c r="I150" s="56" t="e">
        <f>IF(C150&lt;6,"",IF(C150&gt;=7,"",IF(Dati!J188="","",(Dati!J188)/C150*100)))</f>
        <v>#REF!</v>
      </c>
      <c r="J150" s="56" t="e">
        <f>IF(C150&lt;6,"",IF(C150&gt;=7,"",IF(Dati!K188="","",(Dati!K188)/C150*100)))</f>
        <v>#REF!</v>
      </c>
      <c r="K150" s="56" t="e">
        <f>IF(C150&lt;6,"",IF(C150&gt;=7,"",IF(Dati!L188="","",(Dati!L188)/C150*100)))</f>
        <v>#REF!</v>
      </c>
      <c r="L150" s="56" t="e">
        <f>IF(C150&lt;6,"",IF(C150&gt;=7,"",IF(Dati!M188="","",(Dati!M188)/C150*100)))</f>
        <v>#REF!</v>
      </c>
      <c r="M150" s="56" t="e">
        <f>IF(C150&lt;6,"",IF(C150&gt;=7,"",IF(Dati!N188="","",(Dati!N188)/C150*100)))</f>
        <v>#REF!</v>
      </c>
    </row>
    <row r="151" spans="1:13" x14ac:dyDescent="0.25">
      <c r="A151" s="48">
        <f>Dati!A189</f>
        <v>16</v>
      </c>
      <c r="B151" s="48" t="e">
        <f>Dati!B189</f>
        <v>#REF!</v>
      </c>
      <c r="C151" s="54" t="e">
        <f>IF(Dati!C189="","",LOG(Dati!C189))</f>
        <v>#REF!</v>
      </c>
      <c r="D151" s="55" t="e">
        <f>IF(Dati!J189&lt;6,"",IF(Dati!J189&gt;=7,"",Dati!J189))</f>
        <v>#REF!</v>
      </c>
      <c r="E151" s="55" t="e">
        <f>IF(Dati!K189&lt;6,"",IF(Dati!K189&gt;=7,"",Dati!K189))</f>
        <v>#REF!</v>
      </c>
      <c r="F151" s="55" t="e">
        <f>IF(Dati!L189&lt;6,"",IF(Dati!L189&gt;=7,"",Dati!L189))</f>
        <v>#REF!</v>
      </c>
      <c r="G151" s="55" t="e">
        <f>IF(Dati!M189&lt;6,"",IF(Dati!M189&gt;=7,"",Dati!M189))</f>
        <v>#REF!</v>
      </c>
      <c r="H151" s="55" t="e">
        <f>IF(Dati!N189&lt;6,"",IF(Dati!N189&gt;=7,"",Dati!N189))</f>
        <v>#REF!</v>
      </c>
      <c r="I151" s="56" t="e">
        <f>IF(C151&lt;6,"",IF(C151&gt;=7,"",IF(Dati!J189="","",(Dati!J189)/C151*100)))</f>
        <v>#REF!</v>
      </c>
      <c r="J151" s="56" t="e">
        <f>IF(C151&lt;6,"",IF(C151&gt;=7,"",IF(Dati!K189="","",(Dati!K189)/C151*100)))</f>
        <v>#REF!</v>
      </c>
      <c r="K151" s="56" t="e">
        <f>IF(C151&lt;6,"",IF(C151&gt;=7,"",IF(Dati!L189="","",(Dati!L189)/C151*100)))</f>
        <v>#REF!</v>
      </c>
      <c r="L151" s="56" t="e">
        <f>IF(C151&lt;6,"",IF(C151&gt;=7,"",IF(Dati!M189="","",(Dati!M189)/C151*100)))</f>
        <v>#REF!</v>
      </c>
      <c r="M151" s="56" t="e">
        <f>IF(C151&lt;6,"",IF(C151&gt;=7,"",IF(Dati!N189="","",(Dati!N189)/C151*100)))</f>
        <v>#REF!</v>
      </c>
    </row>
    <row r="152" spans="1:13" x14ac:dyDescent="0.25">
      <c r="A152" s="48">
        <f>Dati!A190</f>
        <v>17</v>
      </c>
      <c r="B152" s="48" t="e">
        <f>Dati!B190</f>
        <v>#REF!</v>
      </c>
      <c r="C152" s="54" t="e">
        <f>IF(Dati!C190="","",LOG(Dati!C190))</f>
        <v>#REF!</v>
      </c>
      <c r="D152" s="55" t="e">
        <f>IF(Dati!J190&lt;6,"",IF(Dati!J190&gt;=7,"",Dati!J190))</f>
        <v>#REF!</v>
      </c>
      <c r="E152" s="55" t="e">
        <f>IF(Dati!K190&lt;6,"",IF(Dati!K190&gt;=7,"",Dati!K190))</f>
        <v>#REF!</v>
      </c>
      <c r="F152" s="55" t="e">
        <f>IF(Dati!L190&lt;6,"",IF(Dati!L190&gt;=7,"",Dati!L190))</f>
        <v>#REF!</v>
      </c>
      <c r="G152" s="55" t="e">
        <f>IF(Dati!M190&lt;6,"",IF(Dati!M190&gt;=7,"",Dati!M190))</f>
        <v>#REF!</v>
      </c>
      <c r="H152" s="55" t="e">
        <f>IF(Dati!N190&lt;6,"",IF(Dati!N190&gt;=7,"",Dati!N190))</f>
        <v>#REF!</v>
      </c>
      <c r="I152" s="56" t="e">
        <f>IF(C152&lt;6,"",IF(C152&gt;=7,"",IF(Dati!J190="","",(Dati!J190)/C152*100)))</f>
        <v>#REF!</v>
      </c>
      <c r="J152" s="56" t="e">
        <f>IF(C152&lt;6,"",IF(C152&gt;=7,"",IF(Dati!K190="","",(Dati!K190)/C152*100)))</f>
        <v>#REF!</v>
      </c>
      <c r="K152" s="56" t="e">
        <f>IF(C152&lt;6,"",IF(C152&gt;=7,"",IF(Dati!L190="","",(Dati!L190)/C152*100)))</f>
        <v>#REF!</v>
      </c>
      <c r="L152" s="56" t="e">
        <f>IF(C152&lt;6,"",IF(C152&gt;=7,"",IF(Dati!M190="","",(Dati!M190)/C152*100)))</f>
        <v>#REF!</v>
      </c>
      <c r="M152" s="56" t="e">
        <f>IF(C152&lt;6,"",IF(C152&gt;=7,"",IF(Dati!N190="","",(Dati!N190)/C152*100)))</f>
        <v>#REF!</v>
      </c>
    </row>
    <row r="153" spans="1:13" ht="13.8" thickBot="1" x14ac:dyDescent="0.3">
      <c r="A153" s="48"/>
      <c r="B153" s="48"/>
      <c r="C153" s="67"/>
      <c r="D153" s="66"/>
      <c r="E153" s="66"/>
      <c r="F153" s="66"/>
      <c r="G153" s="66"/>
      <c r="H153" s="66"/>
      <c r="I153" s="52"/>
      <c r="J153" s="52"/>
      <c r="K153" s="52"/>
      <c r="L153" s="52"/>
      <c r="M153" s="52"/>
    </row>
    <row r="154" spans="1:13" ht="13.8" thickTop="1" x14ac:dyDescent="0.25">
      <c r="A154" s="68"/>
      <c r="B154" s="68"/>
      <c r="C154" s="69" t="s">
        <v>14</v>
      </c>
      <c r="D154" s="69"/>
      <c r="E154" s="70" t="str">
        <f>IF(COUNT(D136:H152)&lt;2,"",AVERAGE(D136:H152))</f>
        <v/>
      </c>
      <c r="F154" s="69"/>
      <c r="G154" s="69"/>
      <c r="H154" s="69"/>
      <c r="I154" s="71"/>
      <c r="J154" s="71" t="s">
        <v>7</v>
      </c>
      <c r="K154" s="71"/>
      <c r="L154" s="71"/>
      <c r="M154" s="71"/>
    </row>
    <row r="155" spans="1:13" x14ac:dyDescent="0.25">
      <c r="C155" s="73" t="s">
        <v>6</v>
      </c>
      <c r="E155" s="55" t="str">
        <f>IF(COUNT(D136:H152)&lt;2,"",STDEV(D136:H152))</f>
        <v/>
      </c>
      <c r="J155" s="73" t="s">
        <v>14</v>
      </c>
      <c r="K155" s="73"/>
      <c r="L155" s="55" t="str">
        <f>IF(COUNT(I136:M152)=0,"",AVERAGE(I136:M152))</f>
        <v/>
      </c>
    </row>
    <row r="156" spans="1:13" x14ac:dyDescent="0.25">
      <c r="C156" s="73" t="s">
        <v>23</v>
      </c>
      <c r="E156" s="55" t="str">
        <f>IF(COUNT(D136:H152)=0,"Immettere dati",IF(COUNT(D136:H152)&lt;2,"Immettere più dati",E155*2^0.5*(TINV(0.05,COUNT(D136:H152)-1))))</f>
        <v>Immettere dati</v>
      </c>
      <c r="F156" s="54" t="str">
        <f>IF(COUNT(D136:H152)=0,"",IF(COUNT(D136:H152)&lt;6,"Attenzione, dati insufficienti!",""))</f>
        <v/>
      </c>
      <c r="J156" s="73" t="s">
        <v>52</v>
      </c>
      <c r="K156" s="73"/>
      <c r="L156" s="55" t="str">
        <f>IF(COUNT(I136:M152)&lt;2,"",STDEV(I136:M152)*2)</f>
        <v/>
      </c>
    </row>
    <row r="157" spans="1:13" x14ac:dyDescent="0.25">
      <c r="C157" s="39" t="s">
        <v>9</v>
      </c>
      <c r="E157" s="55" t="str">
        <f>IF(COUNT(D136:H152)&lt;2,"",E156/(2^0.5))</f>
        <v/>
      </c>
      <c r="F157" s="74" t="str">
        <f>IF(COUNT(D136:H152)=0,"",IF(COUNT(D136:H152)&lt;6,"Attenzione, dati insufficienti!",""))</f>
        <v/>
      </c>
      <c r="L157" s="39" t="str">
        <f>IF(COUNT(I136:M152)&lt;2,"",DEVSQ(I136:M152))</f>
        <v/>
      </c>
    </row>
    <row r="158" spans="1:13" ht="13.8" thickBot="1" x14ac:dyDescent="0.3">
      <c r="C158" s="39" t="s">
        <v>10</v>
      </c>
      <c r="E158" s="55" t="str">
        <f>IF(COUNT(D136:H152)&lt;2,"",E156/2)</f>
        <v/>
      </c>
      <c r="F158" s="74" t="str">
        <f>IF(COUNT(D136:H152)=0,"",IF(COUNT(D136:H152)&lt;6,"Attenzione, dati insufficienti!",""))</f>
        <v/>
      </c>
      <c r="L158" s="39" t="str">
        <f>IF(COUNT(I136:M152)&lt;2,"",VAR(I136:M152))</f>
        <v/>
      </c>
    </row>
    <row r="159" spans="1:13" ht="13.8" thickTop="1" x14ac:dyDescent="0.25">
      <c r="A159" s="71"/>
      <c r="B159" s="71"/>
      <c r="C159" s="71"/>
      <c r="D159" s="71"/>
      <c r="E159" s="70"/>
      <c r="F159" s="71"/>
      <c r="G159" s="71"/>
      <c r="H159" s="71"/>
      <c r="I159" s="71"/>
      <c r="J159" s="71"/>
      <c r="K159" s="71"/>
      <c r="L159" s="71"/>
      <c r="M159" s="71"/>
    </row>
    <row r="160" spans="1:13" x14ac:dyDescent="0.25">
      <c r="A160" s="39" t="s">
        <v>20</v>
      </c>
      <c r="D160" s="45"/>
      <c r="E160" s="44"/>
      <c r="F160" s="44"/>
      <c r="G160" s="52"/>
      <c r="H160" s="52"/>
    </row>
    <row r="161" spans="1:13" ht="36" x14ac:dyDescent="0.25">
      <c r="A161" s="48" t="str">
        <f>Dati!A205</f>
        <v>N.</v>
      </c>
      <c r="B161" s="48" t="str">
        <f>Dati!B205</f>
        <v>Anno</v>
      </c>
      <c r="C161" s="48" t="str">
        <f>Dati!C205</f>
        <v>Valore assegnato</v>
      </c>
      <c r="D161" s="48">
        <f>Dati!J205</f>
        <v>1</v>
      </c>
      <c r="E161" s="48">
        <f>Dati!K205</f>
        <v>2</v>
      </c>
      <c r="F161" s="48">
        <f>Dati!L205</f>
        <v>3</v>
      </c>
      <c r="G161" s="48">
        <f>Dati!M205</f>
        <v>4</v>
      </c>
      <c r="H161" s="48">
        <f>Dati!N205</f>
        <v>5</v>
      </c>
      <c r="I161" s="1016" t="s">
        <v>13</v>
      </c>
      <c r="J161" s="1016"/>
      <c r="K161" s="1016"/>
      <c r="L161" s="1016"/>
      <c r="M161" s="1016"/>
    </row>
    <row r="162" spans="1:13" x14ac:dyDescent="0.25">
      <c r="A162" s="48">
        <f>Dati!A206</f>
        <v>1</v>
      </c>
      <c r="B162" s="48" t="e">
        <f>Dati!B206</f>
        <v>#REF!</v>
      </c>
      <c r="C162" s="54" t="e">
        <f>IF(Dati!C206="","",LOG(Dati!C206))</f>
        <v>#REF!</v>
      </c>
      <c r="D162" s="55" t="e">
        <f>IF(Dati!J206&lt;6,"",IF(Dati!J206&gt;=7,"",Dati!J206))</f>
        <v>#REF!</v>
      </c>
      <c r="E162" s="55" t="e">
        <f>IF(Dati!K206&lt;6,"",IF(Dati!K206&gt;=7,"",Dati!K206))</f>
        <v>#REF!</v>
      </c>
      <c r="F162" s="55" t="e">
        <f>IF(Dati!L206&lt;6,"",IF(Dati!L206&gt;=7,"",Dati!L206))</f>
        <v>#REF!</v>
      </c>
      <c r="G162" s="55" t="e">
        <f>IF(Dati!M206&lt;6,"",IF(Dati!M206&gt;=7,"",Dati!M206))</f>
        <v>#REF!</v>
      </c>
      <c r="H162" s="55" t="e">
        <f>IF(Dati!N206&lt;6,"",IF(Dati!N206&gt;=7,"",Dati!N206))</f>
        <v>#REF!</v>
      </c>
      <c r="I162" s="56" t="e">
        <f>IF(C162&lt;6,"",IF(C162&gt;=7,"",IF(Dati!J206="","",(Dati!J206)/C162*100)))</f>
        <v>#REF!</v>
      </c>
      <c r="J162" s="56" t="e">
        <f>IF(C162&lt;6,"",IF(C162&gt;=7,"",IF(Dati!K206="","",(Dati!K206)/C162*100)))</f>
        <v>#REF!</v>
      </c>
      <c r="K162" s="56" t="e">
        <f>IF(C162&lt;6,"",IF(C162&gt;=7,"",IF(Dati!L206="","",(Dati!L206)/C162*100)))</f>
        <v>#REF!</v>
      </c>
      <c r="L162" s="56" t="e">
        <f>IF(C162&lt;6,"",IF(C162&gt;=7,"",IF(Dati!M206="","",(Dati!M206)/C162*100)))</f>
        <v>#REF!</v>
      </c>
      <c r="M162" s="56" t="e">
        <f>IF(C162&lt;6,"",IF(C162&gt;=7,"",IF(Dati!N206="","",(Dati!N206)/C162*100)))</f>
        <v>#REF!</v>
      </c>
    </row>
    <row r="163" spans="1:13" x14ac:dyDescent="0.25">
      <c r="A163" s="48">
        <f>Dati!A207</f>
        <v>2</v>
      </c>
      <c r="B163" s="48" t="e">
        <f>Dati!B207</f>
        <v>#REF!</v>
      </c>
      <c r="C163" s="54" t="e">
        <f>IF(Dati!C207="","",LOG(Dati!C207))</f>
        <v>#REF!</v>
      </c>
      <c r="D163" s="55" t="e">
        <f>IF(Dati!J207&lt;6,"",IF(Dati!J207&gt;=7,"",Dati!J207))</f>
        <v>#REF!</v>
      </c>
      <c r="E163" s="55" t="e">
        <f>IF(Dati!K207&lt;6,"",IF(Dati!K207&gt;=7,"",Dati!K207))</f>
        <v>#REF!</v>
      </c>
      <c r="F163" s="55" t="e">
        <f>IF(Dati!L207&lt;6,"",IF(Dati!L207&gt;=7,"",Dati!L207))</f>
        <v>#REF!</v>
      </c>
      <c r="G163" s="55" t="e">
        <f>IF(Dati!M207&lt;6,"",IF(Dati!M207&gt;=7,"",Dati!M207))</f>
        <v>#REF!</v>
      </c>
      <c r="H163" s="55" t="e">
        <f>IF(Dati!N207&lt;6,"",IF(Dati!N207&gt;=7,"",Dati!N207))</f>
        <v>#REF!</v>
      </c>
      <c r="I163" s="56" t="e">
        <f>IF(C163&lt;6,"",IF(C163&gt;=7,"",IF(Dati!J207="","",(Dati!J207)/C163*100)))</f>
        <v>#REF!</v>
      </c>
      <c r="J163" s="56" t="e">
        <f>IF(C163&lt;6,"",IF(C163&gt;=7,"",IF(Dati!K207="","",(Dati!K207)/C163*100)))</f>
        <v>#REF!</v>
      </c>
      <c r="K163" s="56" t="e">
        <f>IF(C163&lt;6,"",IF(C163&gt;=7,"",IF(Dati!L207="","",(Dati!L207)/C163*100)))</f>
        <v>#REF!</v>
      </c>
      <c r="L163" s="56" t="e">
        <f>IF(C163&lt;6,"",IF(C163&gt;=7,"",IF(Dati!M207="","",(Dati!M207)/C163*100)))</f>
        <v>#REF!</v>
      </c>
      <c r="M163" s="56" t="e">
        <f>IF(C163&lt;6,"",IF(C163&gt;=7,"",IF(Dati!N207="","",(Dati!N207)/C163*100)))</f>
        <v>#REF!</v>
      </c>
    </row>
    <row r="164" spans="1:13" x14ac:dyDescent="0.25">
      <c r="A164" s="48">
        <f>Dati!A208</f>
        <v>3</v>
      </c>
      <c r="B164" s="48" t="e">
        <f>Dati!B208</f>
        <v>#REF!</v>
      </c>
      <c r="C164" s="54" t="e">
        <f>IF(Dati!C208="","",LOG(Dati!C208))</f>
        <v>#REF!</v>
      </c>
      <c r="D164" s="55" t="e">
        <f>IF(Dati!J208&lt;6,"",IF(Dati!J208&gt;=7,"",Dati!J208))</f>
        <v>#REF!</v>
      </c>
      <c r="E164" s="55" t="e">
        <f>IF(Dati!K208&lt;6,"",IF(Dati!K208&gt;=7,"",Dati!K208))</f>
        <v>#REF!</v>
      </c>
      <c r="F164" s="55" t="e">
        <f>IF(Dati!L208&lt;6,"",IF(Dati!L208&gt;=7,"",Dati!L208))</f>
        <v>#REF!</v>
      </c>
      <c r="G164" s="55" t="e">
        <f>IF(Dati!M208&lt;6,"",IF(Dati!M208&gt;=7,"",Dati!M208))</f>
        <v>#REF!</v>
      </c>
      <c r="H164" s="55" t="e">
        <f>IF(Dati!N208&lt;6,"",IF(Dati!N208&gt;=7,"",Dati!N208))</f>
        <v>#REF!</v>
      </c>
      <c r="I164" s="56" t="e">
        <f>IF(C164&lt;6,"",IF(C164&gt;=7,"",IF(Dati!J208="","",(Dati!J208)/C164*100)))</f>
        <v>#REF!</v>
      </c>
      <c r="J164" s="56" t="e">
        <f>IF(C164&lt;6,"",IF(C164&gt;=7,"",IF(Dati!K208="","",(Dati!K208)/C164*100)))</f>
        <v>#REF!</v>
      </c>
      <c r="K164" s="56" t="e">
        <f>IF(C164&lt;6,"",IF(C164&gt;=7,"",IF(Dati!L208="","",(Dati!L208)/C164*100)))</f>
        <v>#REF!</v>
      </c>
      <c r="L164" s="56" t="e">
        <f>IF(C164&lt;6,"",IF(C164&gt;=7,"",IF(Dati!M208="","",(Dati!M208)/C164*100)))</f>
        <v>#REF!</v>
      </c>
      <c r="M164" s="56" t="e">
        <f>IF(C164&lt;6,"",IF(C164&gt;=7,"",IF(Dati!N208="","",(Dati!N208)/C164*100)))</f>
        <v>#REF!</v>
      </c>
    </row>
    <row r="165" spans="1:13" x14ac:dyDescent="0.25">
      <c r="A165" s="48">
        <f>Dati!A209</f>
        <v>4</v>
      </c>
      <c r="B165" s="48" t="e">
        <f>Dati!B209</f>
        <v>#REF!</v>
      </c>
      <c r="C165" s="54" t="e">
        <f>IF(Dati!C209="","",LOG(Dati!C209))</f>
        <v>#REF!</v>
      </c>
      <c r="D165" s="55" t="e">
        <f>IF(Dati!J209&lt;6,"",IF(Dati!J209&gt;=7,"",Dati!J209))</f>
        <v>#REF!</v>
      </c>
      <c r="E165" s="55" t="e">
        <f>IF(Dati!K209&lt;6,"",IF(Dati!K209&gt;=7,"",Dati!K209))</f>
        <v>#REF!</v>
      </c>
      <c r="F165" s="55" t="e">
        <f>IF(Dati!L209&lt;6,"",IF(Dati!L209&gt;=7,"",Dati!L209))</f>
        <v>#REF!</v>
      </c>
      <c r="G165" s="55" t="e">
        <f>IF(Dati!M209&lt;6,"",IF(Dati!M209&gt;=7,"",Dati!M209))</f>
        <v>#REF!</v>
      </c>
      <c r="H165" s="55" t="e">
        <f>IF(Dati!N209&lt;6,"",IF(Dati!N209&gt;=7,"",Dati!N209))</f>
        <v>#REF!</v>
      </c>
      <c r="I165" s="56" t="e">
        <f>IF(C165&lt;6,"",IF(C165&gt;=7,"",IF(Dati!J209="","",(Dati!J209)/C165*100)))</f>
        <v>#REF!</v>
      </c>
      <c r="J165" s="56" t="e">
        <f>IF(C165&lt;6,"",IF(C165&gt;=7,"",IF(Dati!K209="","",(Dati!K209)/C165*100)))</f>
        <v>#REF!</v>
      </c>
      <c r="K165" s="56" t="e">
        <f>IF(C165&lt;6,"",IF(C165&gt;=7,"",IF(Dati!L209="","",(Dati!L209)/C165*100)))</f>
        <v>#REF!</v>
      </c>
      <c r="L165" s="56" t="e">
        <f>IF(C165&lt;6,"",IF(C165&gt;=7,"",IF(Dati!M209="","",(Dati!M209)/C165*100)))</f>
        <v>#REF!</v>
      </c>
      <c r="M165" s="56" t="e">
        <f>IF(C165&lt;6,"",IF(C165&gt;=7,"",IF(Dati!N209="","",(Dati!N209)/C165*100)))</f>
        <v>#REF!</v>
      </c>
    </row>
    <row r="166" spans="1:13" x14ac:dyDescent="0.25">
      <c r="A166" s="48">
        <f>Dati!A210</f>
        <v>5</v>
      </c>
      <c r="B166" s="48" t="e">
        <f>Dati!B210</f>
        <v>#REF!</v>
      </c>
      <c r="C166" s="54" t="e">
        <f>IF(Dati!C210="","",LOG(Dati!C210))</f>
        <v>#REF!</v>
      </c>
      <c r="D166" s="55" t="e">
        <f>IF(Dati!J210&lt;6,"",IF(Dati!J210&gt;=7,"",Dati!J210))</f>
        <v>#REF!</v>
      </c>
      <c r="E166" s="55" t="e">
        <f>IF(Dati!K210&lt;6,"",IF(Dati!K210&gt;=7,"",Dati!K210))</f>
        <v>#REF!</v>
      </c>
      <c r="F166" s="55" t="e">
        <f>IF(Dati!L210&lt;6,"",IF(Dati!L210&gt;=7,"",Dati!L210))</f>
        <v>#REF!</v>
      </c>
      <c r="G166" s="55" t="e">
        <f>IF(Dati!M210&lt;6,"",IF(Dati!M210&gt;=7,"",Dati!M210))</f>
        <v>#REF!</v>
      </c>
      <c r="H166" s="55" t="e">
        <f>IF(Dati!N210&lt;6,"",IF(Dati!N210&gt;=7,"",Dati!N210))</f>
        <v>#REF!</v>
      </c>
      <c r="I166" s="56" t="e">
        <f>IF(C166&lt;6,"",IF(C166&gt;=7,"",IF(Dati!J210="","",(Dati!J210)/C166*100)))</f>
        <v>#REF!</v>
      </c>
      <c r="J166" s="56" t="e">
        <f>IF(C166&lt;6,"",IF(C166&gt;=7,"",IF(Dati!K210="","",(Dati!K210)/C166*100)))</f>
        <v>#REF!</v>
      </c>
      <c r="K166" s="56" t="e">
        <f>IF(C166&lt;6,"",IF(C166&gt;=7,"",IF(Dati!L210="","",(Dati!L210)/C166*100)))</f>
        <v>#REF!</v>
      </c>
      <c r="L166" s="56" t="e">
        <f>IF(C166&lt;6,"",IF(C166&gt;=7,"",IF(Dati!M210="","",(Dati!M210)/C166*100)))</f>
        <v>#REF!</v>
      </c>
      <c r="M166" s="56" t="e">
        <f>IF(C166&lt;6,"",IF(C166&gt;=7,"",IF(Dati!N210="","",(Dati!N210)/C166*100)))</f>
        <v>#REF!</v>
      </c>
    </row>
    <row r="167" spans="1:13" x14ac:dyDescent="0.25">
      <c r="A167" s="48">
        <f>Dati!A211</f>
        <v>6</v>
      </c>
      <c r="B167" s="48" t="e">
        <f>Dati!B211</f>
        <v>#REF!</v>
      </c>
      <c r="C167" s="54" t="e">
        <f>IF(Dati!C211="","",LOG(Dati!C211))</f>
        <v>#REF!</v>
      </c>
      <c r="D167" s="55" t="e">
        <f>IF(Dati!J211&lt;6,"",IF(Dati!J211&gt;=7,"",Dati!J211))</f>
        <v>#REF!</v>
      </c>
      <c r="E167" s="55" t="e">
        <f>IF(Dati!K211&lt;6,"",IF(Dati!K211&gt;=7,"",Dati!K211))</f>
        <v>#REF!</v>
      </c>
      <c r="F167" s="55" t="e">
        <f>IF(Dati!L211&lt;6,"",IF(Dati!L211&gt;=7,"",Dati!L211))</f>
        <v>#REF!</v>
      </c>
      <c r="G167" s="55" t="e">
        <f>IF(Dati!M211&lt;6,"",IF(Dati!M211&gt;=7,"",Dati!M211))</f>
        <v>#REF!</v>
      </c>
      <c r="H167" s="55" t="e">
        <f>IF(Dati!N211&lt;6,"",IF(Dati!N211&gt;=7,"",Dati!N211))</f>
        <v>#REF!</v>
      </c>
      <c r="I167" s="56" t="e">
        <f>IF(C167&lt;6,"",IF(C167&gt;=7,"",IF(Dati!J211="","",(Dati!J211)/C167*100)))</f>
        <v>#REF!</v>
      </c>
      <c r="J167" s="56" t="e">
        <f>IF(C167&lt;6,"",IF(C167&gt;=7,"",IF(Dati!K211="","",(Dati!K211)/C167*100)))</f>
        <v>#REF!</v>
      </c>
      <c r="K167" s="56" t="e">
        <f>IF(C167&lt;6,"",IF(C167&gt;=7,"",IF(Dati!L211="","",(Dati!L211)/C167*100)))</f>
        <v>#REF!</v>
      </c>
      <c r="L167" s="56" t="e">
        <f>IF(C167&lt;6,"",IF(C167&gt;=7,"",IF(Dati!M211="","",(Dati!M211)/C167*100)))</f>
        <v>#REF!</v>
      </c>
      <c r="M167" s="56" t="e">
        <f>IF(C167&lt;6,"",IF(C167&gt;=7,"",IF(Dati!N211="","",(Dati!N211)/C167*100)))</f>
        <v>#REF!</v>
      </c>
    </row>
    <row r="168" spans="1:13" x14ac:dyDescent="0.25">
      <c r="A168" s="48">
        <f>Dati!A212</f>
        <v>7</v>
      </c>
      <c r="B168" s="48" t="e">
        <f>Dati!B212</f>
        <v>#REF!</v>
      </c>
      <c r="C168" s="54" t="e">
        <f>IF(Dati!C212="","",LOG(Dati!C212))</f>
        <v>#REF!</v>
      </c>
      <c r="D168" s="55" t="e">
        <f>IF(Dati!J212&lt;6,"",IF(Dati!J212&gt;=7,"",Dati!J212))</f>
        <v>#REF!</v>
      </c>
      <c r="E168" s="55" t="e">
        <f>IF(Dati!K212&lt;6,"",IF(Dati!K212&gt;=7,"",Dati!K212))</f>
        <v>#REF!</v>
      </c>
      <c r="F168" s="55" t="e">
        <f>IF(Dati!L212&lt;6,"",IF(Dati!L212&gt;=7,"",Dati!L212))</f>
        <v>#REF!</v>
      </c>
      <c r="G168" s="55" t="e">
        <f>IF(Dati!M212&lt;6,"",IF(Dati!M212&gt;=7,"",Dati!M212))</f>
        <v>#REF!</v>
      </c>
      <c r="H168" s="55" t="e">
        <f>IF(Dati!N212&lt;6,"",IF(Dati!N212&gt;=7,"",Dati!N212))</f>
        <v>#REF!</v>
      </c>
      <c r="I168" s="56" t="e">
        <f>IF(C168&lt;6,"",IF(C168&gt;=7,"",IF(Dati!J212="","",(Dati!J212)/C168*100)))</f>
        <v>#REF!</v>
      </c>
      <c r="J168" s="56" t="e">
        <f>IF(C168&lt;6,"",IF(C168&gt;=7,"",IF(Dati!K212="","",(Dati!K212)/C168*100)))</f>
        <v>#REF!</v>
      </c>
      <c r="K168" s="56" t="e">
        <f>IF(C168&lt;6,"",IF(C168&gt;=7,"",IF(Dati!L212="","",(Dati!L212)/C168*100)))</f>
        <v>#REF!</v>
      </c>
      <c r="L168" s="56" t="e">
        <f>IF(C168&lt;6,"",IF(C168&gt;=7,"",IF(Dati!M212="","",(Dati!M212)/C168*100)))</f>
        <v>#REF!</v>
      </c>
      <c r="M168" s="56" t="e">
        <f>IF(C168&lt;6,"",IF(C168&gt;=7,"",IF(Dati!N212="","",(Dati!N212)/C168*100)))</f>
        <v>#REF!</v>
      </c>
    </row>
    <row r="169" spans="1:13" x14ac:dyDescent="0.25">
      <c r="A169" s="48">
        <f>Dati!A213</f>
        <v>8</v>
      </c>
      <c r="B169" s="48" t="e">
        <f>Dati!B213</f>
        <v>#REF!</v>
      </c>
      <c r="C169" s="54" t="e">
        <f>IF(Dati!C213="","",LOG(Dati!C213))</f>
        <v>#REF!</v>
      </c>
      <c r="D169" s="55" t="e">
        <f>IF(Dati!J213&lt;6,"",IF(Dati!J213&gt;=7,"",Dati!J213))</f>
        <v>#REF!</v>
      </c>
      <c r="E169" s="55" t="e">
        <f>IF(Dati!K213&lt;6,"",IF(Dati!K213&gt;=7,"",Dati!K213))</f>
        <v>#REF!</v>
      </c>
      <c r="F169" s="55" t="e">
        <f>IF(Dati!L213&lt;6,"",IF(Dati!L213&gt;=7,"",Dati!L213))</f>
        <v>#REF!</v>
      </c>
      <c r="G169" s="55" t="e">
        <f>IF(Dati!M213&lt;6,"",IF(Dati!M213&gt;=7,"",Dati!M213))</f>
        <v>#REF!</v>
      </c>
      <c r="H169" s="55" t="e">
        <f>IF(Dati!N213&lt;6,"",IF(Dati!N213&gt;=7,"",Dati!N213))</f>
        <v>#REF!</v>
      </c>
      <c r="I169" s="56" t="e">
        <f>IF(C169&lt;6,"",IF(C169&gt;=7,"",IF(Dati!J213="","",(Dati!J213)/C169*100)))</f>
        <v>#REF!</v>
      </c>
      <c r="J169" s="56" t="e">
        <f>IF(C169&lt;6,"",IF(C169&gt;=7,"",IF(Dati!K213="","",(Dati!K213)/C169*100)))</f>
        <v>#REF!</v>
      </c>
      <c r="K169" s="56" t="e">
        <f>IF(C169&lt;6,"",IF(C169&gt;=7,"",IF(Dati!L213="","",(Dati!L213)/C169*100)))</f>
        <v>#REF!</v>
      </c>
      <c r="L169" s="56" t="e">
        <f>IF(C169&lt;6,"",IF(C169&gt;=7,"",IF(Dati!M213="","",(Dati!M213)/C169*100)))</f>
        <v>#REF!</v>
      </c>
      <c r="M169" s="56" t="e">
        <f>IF(C169&lt;6,"",IF(C169&gt;=7,"",IF(Dati!N213="","",(Dati!N213)/C169*100)))</f>
        <v>#REF!</v>
      </c>
    </row>
    <row r="170" spans="1:13" x14ac:dyDescent="0.25">
      <c r="A170" s="48">
        <f>Dati!A214</f>
        <v>9</v>
      </c>
      <c r="B170" s="48" t="e">
        <f>Dati!B214</f>
        <v>#REF!</v>
      </c>
      <c r="C170" s="54" t="e">
        <f>IF(Dati!C214="","",LOG(Dati!C214))</f>
        <v>#REF!</v>
      </c>
      <c r="D170" s="55" t="e">
        <f>IF(Dati!J214&lt;6,"",IF(Dati!J214&gt;=7,"",Dati!J214))</f>
        <v>#REF!</v>
      </c>
      <c r="E170" s="55" t="e">
        <f>IF(Dati!K214&lt;6,"",IF(Dati!K214&gt;=7,"",Dati!K214))</f>
        <v>#REF!</v>
      </c>
      <c r="F170" s="55" t="e">
        <f>IF(Dati!L214&lt;6,"",IF(Dati!L214&gt;=7,"",Dati!L214))</f>
        <v>#REF!</v>
      </c>
      <c r="G170" s="55" t="e">
        <f>IF(Dati!M214&lt;6,"",IF(Dati!M214&gt;=7,"",Dati!M214))</f>
        <v>#REF!</v>
      </c>
      <c r="H170" s="55" t="e">
        <f>IF(Dati!N214&lt;6,"",IF(Dati!N214&gt;=7,"",Dati!N214))</f>
        <v>#REF!</v>
      </c>
      <c r="I170" s="56" t="e">
        <f>IF(C170&lt;6,"",IF(C170&gt;=7,"",IF(Dati!J214="","",(Dati!J214)/C170*100)))</f>
        <v>#REF!</v>
      </c>
      <c r="J170" s="56" t="e">
        <f>IF(C170&lt;6,"",IF(C170&gt;=7,"",IF(Dati!K214="","",(Dati!K214)/C170*100)))</f>
        <v>#REF!</v>
      </c>
      <c r="K170" s="56" t="e">
        <f>IF(C170&lt;6,"",IF(C170&gt;=7,"",IF(Dati!L214="","",(Dati!L214)/C170*100)))</f>
        <v>#REF!</v>
      </c>
      <c r="L170" s="56" t="e">
        <f>IF(C170&lt;6,"",IF(C170&gt;=7,"",IF(Dati!M214="","",(Dati!M214)/C170*100)))</f>
        <v>#REF!</v>
      </c>
      <c r="M170" s="56" t="e">
        <f>IF(C170&lt;6,"",IF(C170&gt;=7,"",IF(Dati!N214="","",(Dati!N214)/C170*100)))</f>
        <v>#REF!</v>
      </c>
    </row>
    <row r="171" spans="1:13" x14ac:dyDescent="0.25">
      <c r="A171" s="48">
        <f>Dati!A215</f>
        <v>10</v>
      </c>
      <c r="B171" s="48" t="e">
        <f>Dati!B215</f>
        <v>#REF!</v>
      </c>
      <c r="C171" s="54" t="e">
        <f>IF(Dati!C215="","",LOG(Dati!C215))</f>
        <v>#REF!</v>
      </c>
      <c r="D171" s="55" t="e">
        <f>IF(Dati!J215&lt;6,"",IF(Dati!J215&gt;=7,"",Dati!J215))</f>
        <v>#REF!</v>
      </c>
      <c r="E171" s="55" t="e">
        <f>IF(Dati!K215&lt;6,"",IF(Dati!K215&gt;=7,"",Dati!K215))</f>
        <v>#REF!</v>
      </c>
      <c r="F171" s="55" t="e">
        <f>IF(Dati!L215&lt;6,"",IF(Dati!L215&gt;=7,"",Dati!L215))</f>
        <v>#REF!</v>
      </c>
      <c r="G171" s="55" t="e">
        <f>IF(Dati!M215&lt;6,"",IF(Dati!M215&gt;=7,"",Dati!M215))</f>
        <v>#REF!</v>
      </c>
      <c r="H171" s="55" t="e">
        <f>IF(Dati!N215&lt;6,"",IF(Dati!N215&gt;=7,"",Dati!N215))</f>
        <v>#REF!</v>
      </c>
      <c r="I171" s="56" t="e">
        <f>IF(C171&lt;6,"",IF(C171&gt;=7,"",IF(Dati!J215="","",(Dati!J215)/C171*100)))</f>
        <v>#REF!</v>
      </c>
      <c r="J171" s="56" t="e">
        <f>IF(C171&lt;6,"",IF(C171&gt;=7,"",IF(Dati!K215="","",(Dati!K215)/C171*100)))</f>
        <v>#REF!</v>
      </c>
      <c r="K171" s="56" t="e">
        <f>IF(C171&lt;6,"",IF(C171&gt;=7,"",IF(Dati!L215="","",(Dati!L215)/C171*100)))</f>
        <v>#REF!</v>
      </c>
      <c r="L171" s="56" t="e">
        <f>IF(C171&lt;6,"",IF(C171&gt;=7,"",IF(Dati!M215="","",(Dati!M215)/C171*100)))</f>
        <v>#REF!</v>
      </c>
      <c r="M171" s="56" t="e">
        <f>IF(C171&lt;6,"",IF(C171&gt;=7,"",IF(Dati!N215="","",(Dati!N215)/C171*100)))</f>
        <v>#REF!</v>
      </c>
    </row>
    <row r="172" spans="1:13" x14ac:dyDescent="0.25">
      <c r="A172" s="48">
        <f>Dati!A216</f>
        <v>11</v>
      </c>
      <c r="B172" s="48" t="e">
        <f>Dati!B216</f>
        <v>#REF!</v>
      </c>
      <c r="C172" s="54" t="e">
        <f>IF(Dati!C216="","",LOG(Dati!C216))</f>
        <v>#REF!</v>
      </c>
      <c r="D172" s="55" t="e">
        <f>IF(Dati!J216&lt;6,"",IF(Dati!J216&gt;=7,"",Dati!J216))</f>
        <v>#REF!</v>
      </c>
      <c r="E172" s="55" t="e">
        <f>IF(Dati!K216&lt;6,"",IF(Dati!K216&gt;=7,"",Dati!K216))</f>
        <v>#REF!</v>
      </c>
      <c r="F172" s="55" t="e">
        <f>IF(Dati!L216&lt;6,"",IF(Dati!L216&gt;=7,"",Dati!L216))</f>
        <v>#REF!</v>
      </c>
      <c r="G172" s="55" t="e">
        <f>IF(Dati!M216&lt;6,"",IF(Dati!M216&gt;=7,"",Dati!M216))</f>
        <v>#REF!</v>
      </c>
      <c r="H172" s="55" t="e">
        <f>IF(Dati!N216&lt;6,"",IF(Dati!N216&gt;=7,"",Dati!N216))</f>
        <v>#REF!</v>
      </c>
      <c r="I172" s="56" t="e">
        <f>IF(C172&lt;6,"",IF(C172&gt;=7,"",IF(Dati!J216="","",(Dati!J216)/C172*100)))</f>
        <v>#REF!</v>
      </c>
      <c r="J172" s="56" t="e">
        <f>IF(C172&lt;6,"",IF(C172&gt;=7,"",IF(Dati!K216="","",(Dati!K216)/C172*100)))</f>
        <v>#REF!</v>
      </c>
      <c r="K172" s="56" t="e">
        <f>IF(C172&lt;6,"",IF(C172&gt;=7,"",IF(Dati!L216="","",(Dati!L216)/C172*100)))</f>
        <v>#REF!</v>
      </c>
      <c r="L172" s="56" t="e">
        <f>IF(C172&lt;6,"",IF(C172&gt;=7,"",IF(Dati!M216="","",(Dati!M216)/C172*100)))</f>
        <v>#REF!</v>
      </c>
      <c r="M172" s="56" t="e">
        <f>IF(C172&lt;6,"",IF(C172&gt;=7,"",IF(Dati!N216="","",(Dati!N216)/C172*100)))</f>
        <v>#REF!</v>
      </c>
    </row>
    <row r="173" spans="1:13" x14ac:dyDescent="0.25">
      <c r="A173" s="48">
        <f>Dati!A217</f>
        <v>12</v>
      </c>
      <c r="B173" s="48" t="e">
        <f>Dati!B217</f>
        <v>#REF!</v>
      </c>
      <c r="C173" s="54" t="e">
        <f>IF(Dati!C217="","",LOG(Dati!C217))</f>
        <v>#REF!</v>
      </c>
      <c r="D173" s="55" t="e">
        <f>IF(Dati!J217&lt;6,"",IF(Dati!J217&gt;=7,"",Dati!J217))</f>
        <v>#REF!</v>
      </c>
      <c r="E173" s="55" t="e">
        <f>IF(Dati!K217&lt;6,"",IF(Dati!K217&gt;=7,"",Dati!K217))</f>
        <v>#REF!</v>
      </c>
      <c r="F173" s="55" t="e">
        <f>IF(Dati!L217&lt;6,"",IF(Dati!L217&gt;=7,"",Dati!L217))</f>
        <v>#REF!</v>
      </c>
      <c r="G173" s="55" t="e">
        <f>IF(Dati!M217&lt;6,"",IF(Dati!M217&gt;=7,"",Dati!M217))</f>
        <v>#REF!</v>
      </c>
      <c r="H173" s="55" t="e">
        <f>IF(Dati!N217&lt;6,"",IF(Dati!N217&gt;=7,"",Dati!N217))</f>
        <v>#REF!</v>
      </c>
      <c r="I173" s="56" t="e">
        <f>IF(C173&lt;6,"",IF(C173&gt;=7,"",IF(Dati!J217="","",(Dati!J217)/C173*100)))</f>
        <v>#REF!</v>
      </c>
      <c r="J173" s="56" t="e">
        <f>IF(C173&lt;6,"",IF(C173&gt;=7,"",IF(Dati!K217="","",(Dati!K217)/C173*100)))</f>
        <v>#REF!</v>
      </c>
      <c r="K173" s="56" t="e">
        <f>IF(C173&lt;6,"",IF(C173&gt;=7,"",IF(Dati!L217="","",(Dati!L217)/C173*100)))</f>
        <v>#REF!</v>
      </c>
      <c r="L173" s="56" t="e">
        <f>IF(C173&lt;6,"",IF(C173&gt;=7,"",IF(Dati!M217="","",(Dati!M217)/C173*100)))</f>
        <v>#REF!</v>
      </c>
      <c r="M173" s="56" t="e">
        <f>IF(C173&lt;6,"",IF(C173&gt;=7,"",IF(Dati!N217="","",(Dati!N217)/C173*100)))</f>
        <v>#REF!</v>
      </c>
    </row>
    <row r="174" spans="1:13" x14ac:dyDescent="0.25">
      <c r="A174" s="48">
        <f>Dati!A218</f>
        <v>13</v>
      </c>
      <c r="B174" s="48" t="e">
        <f>Dati!B218</f>
        <v>#REF!</v>
      </c>
      <c r="C174" s="54" t="e">
        <f>IF(Dati!C218="","",LOG(Dati!C218))</f>
        <v>#REF!</v>
      </c>
      <c r="D174" s="55" t="e">
        <f>IF(Dati!J218&lt;6,"",IF(Dati!J218&gt;=7,"",Dati!J218))</f>
        <v>#REF!</v>
      </c>
      <c r="E174" s="55" t="e">
        <f>IF(Dati!K218&lt;6,"",IF(Dati!K218&gt;=7,"",Dati!K218))</f>
        <v>#REF!</v>
      </c>
      <c r="F174" s="55" t="e">
        <f>IF(Dati!L218&lt;6,"",IF(Dati!L218&gt;=7,"",Dati!L218))</f>
        <v>#REF!</v>
      </c>
      <c r="G174" s="55" t="e">
        <f>IF(Dati!M218&lt;6,"",IF(Dati!M218&gt;=7,"",Dati!M218))</f>
        <v>#REF!</v>
      </c>
      <c r="H174" s="55" t="e">
        <f>IF(Dati!N218&lt;6,"",IF(Dati!N218&gt;=7,"",Dati!N218))</f>
        <v>#REF!</v>
      </c>
      <c r="I174" s="56" t="e">
        <f>IF(C174&lt;6,"",IF(C174&gt;=7,"",IF(Dati!J218="","",(Dati!J218)/C174*100)))</f>
        <v>#REF!</v>
      </c>
      <c r="J174" s="56" t="e">
        <f>IF(C174&lt;6,"",IF(C174&gt;=7,"",IF(Dati!K218="","",(Dati!K218)/C174*100)))</f>
        <v>#REF!</v>
      </c>
      <c r="K174" s="56" t="e">
        <f>IF(C174&lt;6,"",IF(C174&gt;=7,"",IF(Dati!L218="","",(Dati!L218)/C174*100)))</f>
        <v>#REF!</v>
      </c>
      <c r="L174" s="56" t="e">
        <f>IF(C174&lt;6,"",IF(C174&gt;=7,"",IF(Dati!M218="","",(Dati!M218)/C174*100)))</f>
        <v>#REF!</v>
      </c>
      <c r="M174" s="56" t="e">
        <f>IF(C174&lt;6,"",IF(C174&gt;=7,"",IF(Dati!N218="","",(Dati!N218)/C174*100)))</f>
        <v>#REF!</v>
      </c>
    </row>
    <row r="175" spans="1:13" x14ac:dyDescent="0.25">
      <c r="A175" s="48">
        <f>Dati!A219</f>
        <v>14</v>
      </c>
      <c r="B175" s="48" t="e">
        <f>Dati!B219</f>
        <v>#REF!</v>
      </c>
      <c r="C175" s="54" t="e">
        <f>IF(Dati!C219="","",LOG(Dati!C219))</f>
        <v>#REF!</v>
      </c>
      <c r="D175" s="55" t="e">
        <f>IF(Dati!J219&lt;6,"",IF(Dati!J219&gt;=7,"",Dati!J219))</f>
        <v>#REF!</v>
      </c>
      <c r="E175" s="55" t="e">
        <f>IF(Dati!K219&lt;6,"",IF(Dati!K219&gt;=7,"",Dati!K219))</f>
        <v>#REF!</v>
      </c>
      <c r="F175" s="55" t="e">
        <f>IF(Dati!L219&lt;6,"",IF(Dati!L219&gt;=7,"",Dati!L219))</f>
        <v>#REF!</v>
      </c>
      <c r="G175" s="55" t="e">
        <f>IF(Dati!M219&lt;6,"",IF(Dati!M219&gt;=7,"",Dati!M219))</f>
        <v>#REF!</v>
      </c>
      <c r="H175" s="55" t="e">
        <f>IF(Dati!N219&lt;6,"",IF(Dati!N219&gt;=7,"",Dati!N219))</f>
        <v>#REF!</v>
      </c>
      <c r="I175" s="56" t="e">
        <f>IF(C175&lt;6,"",IF(C175&gt;=7,"",IF(Dati!J219="","",(Dati!J219)/C175*100)))</f>
        <v>#REF!</v>
      </c>
      <c r="J175" s="56" t="e">
        <f>IF(C175&lt;6,"",IF(C175&gt;=7,"",IF(Dati!K219="","",(Dati!K219)/C175*100)))</f>
        <v>#REF!</v>
      </c>
      <c r="K175" s="56" t="e">
        <f>IF(C175&lt;6,"",IF(C175&gt;=7,"",IF(Dati!L219="","",(Dati!L219)/C175*100)))</f>
        <v>#REF!</v>
      </c>
      <c r="L175" s="56" t="e">
        <f>IF(C175&lt;6,"",IF(C175&gt;=7,"",IF(Dati!M219="","",(Dati!M219)/C175*100)))</f>
        <v>#REF!</v>
      </c>
      <c r="M175" s="56" t="e">
        <f>IF(C175&lt;6,"",IF(C175&gt;=7,"",IF(Dati!N219="","",(Dati!N219)/C175*100)))</f>
        <v>#REF!</v>
      </c>
    </row>
    <row r="176" spans="1:13" x14ac:dyDescent="0.25">
      <c r="A176" s="48">
        <f>Dati!A220</f>
        <v>15</v>
      </c>
      <c r="B176" s="48" t="e">
        <f>Dati!B220</f>
        <v>#REF!</v>
      </c>
      <c r="C176" s="54" t="e">
        <f>IF(Dati!C220="","",LOG(Dati!C220))</f>
        <v>#REF!</v>
      </c>
      <c r="D176" s="55" t="e">
        <f>IF(Dati!J220&lt;6,"",IF(Dati!J220&gt;=7,"",Dati!J220))</f>
        <v>#REF!</v>
      </c>
      <c r="E176" s="55" t="e">
        <f>IF(Dati!K220&lt;6,"",IF(Dati!K220&gt;=7,"",Dati!K220))</f>
        <v>#REF!</v>
      </c>
      <c r="F176" s="55" t="e">
        <f>IF(Dati!L220&lt;6,"",IF(Dati!L220&gt;=7,"",Dati!L220))</f>
        <v>#REF!</v>
      </c>
      <c r="G176" s="55" t="e">
        <f>IF(Dati!M220&lt;6,"",IF(Dati!M220&gt;=7,"",Dati!M220))</f>
        <v>#REF!</v>
      </c>
      <c r="H176" s="55" t="e">
        <f>IF(Dati!N220&lt;6,"",IF(Dati!N220&gt;=7,"",Dati!N220))</f>
        <v>#REF!</v>
      </c>
      <c r="I176" s="56" t="e">
        <f>IF(C176&lt;6,"",IF(C176&gt;=7,"",IF(Dati!J220="","",(Dati!J220)/C176*100)))</f>
        <v>#REF!</v>
      </c>
      <c r="J176" s="56" t="e">
        <f>IF(C176&lt;6,"",IF(C176&gt;=7,"",IF(Dati!K220="","",(Dati!K220)/C176*100)))</f>
        <v>#REF!</v>
      </c>
      <c r="K176" s="56" t="e">
        <f>IF(C176&lt;6,"",IF(C176&gt;=7,"",IF(Dati!L220="","",(Dati!L220)/C176*100)))</f>
        <v>#REF!</v>
      </c>
      <c r="L176" s="56" t="e">
        <f>IF(C176&lt;6,"",IF(C176&gt;=7,"",IF(Dati!M220="","",(Dati!M220)/C176*100)))</f>
        <v>#REF!</v>
      </c>
      <c r="M176" s="56" t="e">
        <f>IF(C176&lt;6,"",IF(C176&gt;=7,"",IF(Dati!N220="","",(Dati!N220)/C176*100)))</f>
        <v>#REF!</v>
      </c>
    </row>
    <row r="177" spans="1:13" x14ac:dyDescent="0.25">
      <c r="A177" s="48">
        <f>Dati!A221</f>
        <v>16</v>
      </c>
      <c r="B177" s="48" t="e">
        <f>Dati!B221</f>
        <v>#REF!</v>
      </c>
      <c r="C177" s="54" t="e">
        <f>IF(Dati!C221="","",LOG(Dati!C221))</f>
        <v>#REF!</v>
      </c>
      <c r="D177" s="55" t="e">
        <f>IF(Dati!J221&lt;6,"",IF(Dati!J221&gt;=7,"",Dati!J221))</f>
        <v>#REF!</v>
      </c>
      <c r="E177" s="55" t="e">
        <f>IF(Dati!K221&lt;6,"",IF(Dati!K221&gt;=7,"",Dati!K221))</f>
        <v>#REF!</v>
      </c>
      <c r="F177" s="55" t="e">
        <f>IF(Dati!L221&lt;6,"",IF(Dati!L221&gt;=7,"",Dati!L221))</f>
        <v>#REF!</v>
      </c>
      <c r="G177" s="55" t="e">
        <f>IF(Dati!M221&lt;6,"",IF(Dati!M221&gt;=7,"",Dati!M221))</f>
        <v>#REF!</v>
      </c>
      <c r="H177" s="55" t="e">
        <f>IF(Dati!N221&lt;6,"",IF(Dati!N221&gt;=7,"",Dati!N221))</f>
        <v>#REF!</v>
      </c>
      <c r="I177" s="56" t="e">
        <f>IF(C177&lt;6,"",IF(C177&gt;=7,"",IF(Dati!J221="","",(Dati!J221)/C177*100)))</f>
        <v>#REF!</v>
      </c>
      <c r="J177" s="56" t="e">
        <f>IF(C177&lt;6,"",IF(C177&gt;=7,"",IF(Dati!K221="","",(Dati!K221)/C177*100)))</f>
        <v>#REF!</v>
      </c>
      <c r="K177" s="56" t="e">
        <f>IF(C177&lt;6,"",IF(C177&gt;=7,"",IF(Dati!L221="","",(Dati!L221)/C177*100)))</f>
        <v>#REF!</v>
      </c>
      <c r="L177" s="56" t="e">
        <f>IF(C177&lt;6,"",IF(C177&gt;=7,"",IF(Dati!M221="","",(Dati!M221)/C177*100)))</f>
        <v>#REF!</v>
      </c>
      <c r="M177" s="56" t="e">
        <f>IF(C177&lt;6,"",IF(C177&gt;=7,"",IF(Dati!N221="","",(Dati!N221)/C177*100)))</f>
        <v>#REF!</v>
      </c>
    </row>
    <row r="178" spans="1:13" x14ac:dyDescent="0.25">
      <c r="A178" s="48">
        <f>Dati!A222</f>
        <v>17</v>
      </c>
      <c r="B178" s="48" t="e">
        <f>Dati!B222</f>
        <v>#REF!</v>
      </c>
      <c r="C178" s="54" t="e">
        <f>IF(Dati!C222="","",LOG(Dati!C222))</f>
        <v>#REF!</v>
      </c>
      <c r="D178" s="55" t="e">
        <f>IF(Dati!J222&lt;6,"",IF(Dati!J222&gt;=7,"",Dati!J222))</f>
        <v>#REF!</v>
      </c>
      <c r="E178" s="55" t="e">
        <f>IF(Dati!K222&lt;6,"",IF(Dati!K222&gt;=7,"",Dati!K222))</f>
        <v>#REF!</v>
      </c>
      <c r="F178" s="55" t="e">
        <f>IF(Dati!L222&lt;6,"",IF(Dati!L222&gt;=7,"",Dati!L222))</f>
        <v>#REF!</v>
      </c>
      <c r="G178" s="55" t="e">
        <f>IF(Dati!M222&lt;6,"",IF(Dati!M222&gt;=7,"",Dati!M222))</f>
        <v>#REF!</v>
      </c>
      <c r="H178" s="55" t="e">
        <f>IF(Dati!N222&lt;6,"",IF(Dati!N222&gt;=7,"",Dati!N222))</f>
        <v>#REF!</v>
      </c>
      <c r="I178" s="56" t="e">
        <f>IF(C178&lt;6,"",IF(C178&gt;=7,"",IF(Dati!J222="","",(Dati!J222)/C178*100)))</f>
        <v>#REF!</v>
      </c>
      <c r="J178" s="56" t="e">
        <f>IF(C178&lt;6,"",IF(C178&gt;=7,"",IF(Dati!K222="","",(Dati!K222)/C178*100)))</f>
        <v>#REF!</v>
      </c>
      <c r="K178" s="56" t="e">
        <f>IF(C178&lt;6,"",IF(C178&gt;=7,"",IF(Dati!L222="","",(Dati!L222)/C178*100)))</f>
        <v>#REF!</v>
      </c>
      <c r="L178" s="56" t="e">
        <f>IF(C178&lt;6,"",IF(C178&gt;=7,"",IF(Dati!M222="","",(Dati!M222)/C178*100)))</f>
        <v>#REF!</v>
      </c>
      <c r="M178" s="56" t="e">
        <f>IF(C178&lt;6,"",IF(C178&gt;=7,"",IF(Dati!N222="","",(Dati!N222)/C178*100)))</f>
        <v>#REF!</v>
      </c>
    </row>
    <row r="179" spans="1:13" ht="13.8" thickBot="1" x14ac:dyDescent="0.3">
      <c r="A179" s="48"/>
      <c r="B179" s="48"/>
      <c r="C179" s="67"/>
      <c r="D179" s="66"/>
      <c r="E179" s="66"/>
      <c r="F179" s="66"/>
      <c r="G179" s="66"/>
      <c r="H179" s="66"/>
      <c r="I179" s="52"/>
      <c r="J179" s="52"/>
      <c r="K179" s="52"/>
      <c r="L179" s="52"/>
      <c r="M179" s="52"/>
    </row>
    <row r="180" spans="1:13" ht="13.8" thickTop="1" x14ac:dyDescent="0.25">
      <c r="A180" s="68"/>
      <c r="B180" s="68"/>
      <c r="C180" s="69" t="s">
        <v>14</v>
      </c>
      <c r="D180" s="69"/>
      <c r="E180" s="70" t="str">
        <f>IF(COUNT(D162:H178)&lt;2,"",AVERAGE(D162:H178))</f>
        <v/>
      </c>
      <c r="F180" s="69"/>
      <c r="G180" s="69"/>
      <c r="H180" s="69"/>
      <c r="I180" s="71"/>
      <c r="J180" s="71" t="s">
        <v>7</v>
      </c>
      <c r="K180" s="71"/>
      <c r="L180" s="71"/>
      <c r="M180" s="71"/>
    </row>
    <row r="181" spans="1:13" x14ac:dyDescent="0.25">
      <c r="C181" s="73" t="s">
        <v>6</v>
      </c>
      <c r="E181" s="55" t="str">
        <f>IF(COUNT(D162:H178)&lt;2,"",STDEV(D162:H178))</f>
        <v/>
      </c>
      <c r="J181" s="73" t="s">
        <v>14</v>
      </c>
      <c r="K181" s="73"/>
      <c r="L181" s="55" t="str">
        <f>IF(COUNT(I162:M178)=0,"",AVERAGE(I162:M178))</f>
        <v/>
      </c>
    </row>
    <row r="182" spans="1:13" x14ac:dyDescent="0.25">
      <c r="C182" s="73" t="s">
        <v>23</v>
      </c>
      <c r="E182" s="55" t="str">
        <f>IF(COUNT(D162:H178)=0,"Immettere dati",IF(COUNT(D162:H178)&lt;2,"Immettere più dati",E181*2^0.5*(TINV(0.05,COUNT(D162:H178)-1))))</f>
        <v>Immettere dati</v>
      </c>
      <c r="F182" s="54" t="str">
        <f>IF(COUNT(D162:H178)=0,"",IF(COUNT(D162:H178)&lt;6,"Attenzione, dati insufficienti!",""))</f>
        <v/>
      </c>
      <c r="J182" s="73" t="s">
        <v>52</v>
      </c>
      <c r="K182" s="73"/>
      <c r="L182" s="55" t="str">
        <f>IF(COUNT(I162:M178)&lt;2,"",STDEV(I162:M178)*2)</f>
        <v/>
      </c>
    </row>
    <row r="183" spans="1:13" x14ac:dyDescent="0.25">
      <c r="C183" s="39" t="s">
        <v>9</v>
      </c>
      <c r="E183" s="55" t="str">
        <f>IF(COUNT(D162:H178)&lt;2,"",E182/(2^0.5))</f>
        <v/>
      </c>
      <c r="F183" s="74" t="str">
        <f>IF(COUNT(D162:H178)=0,"",IF(COUNT(D162:H178)&lt;6,"Attenzione, dati insufficienti!",""))</f>
        <v/>
      </c>
      <c r="L183" s="39" t="str">
        <f>IF(COUNT(I162:M178)&lt;2,"",DEVSQ(I162:M178))</f>
        <v/>
      </c>
    </row>
    <row r="184" spans="1:13" ht="13.8" thickBot="1" x14ac:dyDescent="0.3">
      <c r="C184" s="39" t="s">
        <v>10</v>
      </c>
      <c r="E184" s="55" t="str">
        <f>IF(COUNT(D162:H178)&lt;2,"",E182/2)</f>
        <v/>
      </c>
      <c r="F184" s="74" t="str">
        <f>IF(COUNT(D162:H178)=0,"",IF(COUNT(D162:H178)&lt;6,"Attenzione, dati insufficienti!",""))</f>
        <v/>
      </c>
      <c r="L184" s="39" t="str">
        <f>IF(COUNT(I162:M178)&lt;2,"",VAR(I162:M178))</f>
        <v/>
      </c>
    </row>
    <row r="185" spans="1:13" ht="13.8" thickTop="1" x14ac:dyDescent="0.25">
      <c r="A185" s="71"/>
      <c r="B185" s="71"/>
      <c r="C185" s="71"/>
      <c r="D185" s="71"/>
      <c r="E185" s="70"/>
      <c r="F185" s="71"/>
      <c r="G185" s="71"/>
      <c r="H185" s="71"/>
      <c r="I185" s="71"/>
      <c r="J185" s="71"/>
      <c r="K185" s="71"/>
      <c r="L185" s="71"/>
      <c r="M185" s="71"/>
    </row>
    <row r="186" spans="1:13" x14ac:dyDescent="0.25">
      <c r="A186" s="39" t="s">
        <v>19</v>
      </c>
      <c r="D186" s="45"/>
      <c r="E186" s="44"/>
      <c r="F186" s="44"/>
      <c r="G186" s="52"/>
      <c r="H186" s="52"/>
    </row>
    <row r="187" spans="1:13" ht="36" x14ac:dyDescent="0.25">
      <c r="A187" s="48" t="str">
        <f>Dati!A237</f>
        <v>N.</v>
      </c>
      <c r="B187" s="48" t="str">
        <f>Dati!B237</f>
        <v>Anno</v>
      </c>
      <c r="C187" s="48" t="str">
        <f>Dati!C237</f>
        <v>Valore assegnato</v>
      </c>
      <c r="D187" s="48">
        <f>Dati!J237</f>
        <v>1</v>
      </c>
      <c r="E187" s="48">
        <f>Dati!K237</f>
        <v>2</v>
      </c>
      <c r="F187" s="48">
        <f>Dati!L237</f>
        <v>3</v>
      </c>
      <c r="G187" s="48">
        <f>Dati!M237</f>
        <v>4</v>
      </c>
      <c r="H187" s="48">
        <f>Dati!N237</f>
        <v>5</v>
      </c>
      <c r="I187" s="1016" t="s">
        <v>13</v>
      </c>
      <c r="J187" s="1016"/>
      <c r="K187" s="1016"/>
      <c r="L187" s="1016"/>
      <c r="M187" s="1016"/>
    </row>
    <row r="188" spans="1:13" x14ac:dyDescent="0.25">
      <c r="A188" s="48">
        <f>Dati!A238</f>
        <v>1</v>
      </c>
      <c r="B188" s="48" t="e">
        <f>Dati!B238</f>
        <v>#REF!</v>
      </c>
      <c r="C188" s="54" t="e">
        <f>IF(Dati!C238="","",LOG(Dati!C238))</f>
        <v>#REF!</v>
      </c>
      <c r="D188" s="55" t="e">
        <f>IF(Dati!J238&lt;6,"",IF(Dati!J238&gt;=7,"",Dati!J238))</f>
        <v>#REF!</v>
      </c>
      <c r="E188" s="55" t="e">
        <f>IF(Dati!K238&lt;6,"",IF(Dati!K238&gt;=7,"",Dati!K238))</f>
        <v>#REF!</v>
      </c>
      <c r="F188" s="55" t="e">
        <f>IF(Dati!L238&lt;6,"",IF(Dati!L238&gt;=7,"",Dati!L238))</f>
        <v>#REF!</v>
      </c>
      <c r="G188" s="55" t="e">
        <f>IF(Dati!M238&lt;6,"",IF(Dati!M238&gt;=7,"",Dati!M238))</f>
        <v>#REF!</v>
      </c>
      <c r="H188" s="55" t="e">
        <f>IF(Dati!N238&lt;6,"",IF(Dati!N238&gt;=7,"",Dati!N238))</f>
        <v>#REF!</v>
      </c>
      <c r="I188" s="56" t="e">
        <f>IF(C188&lt;6,"",IF(C188&gt;=7,"",IF(Dati!J238="","",(Dati!J238)/C188*100)))</f>
        <v>#REF!</v>
      </c>
      <c r="J188" s="56" t="e">
        <f>IF(C188&lt;6,"",IF(C188&gt;=7,"",IF(Dati!K238="","",(Dati!K238)/C188*100)))</f>
        <v>#REF!</v>
      </c>
      <c r="K188" s="56" t="e">
        <f>IF(C188&lt;6,"",IF(C188&gt;=7,"",IF(Dati!L238="","",(Dati!L238)/C188*100)))</f>
        <v>#REF!</v>
      </c>
      <c r="L188" s="56" t="e">
        <f>IF(C188&lt;6,"",IF(C188&gt;=7,"",IF(Dati!M238="","",(Dati!M238)/C188*100)))</f>
        <v>#REF!</v>
      </c>
      <c r="M188" s="56" t="e">
        <f>IF(C188&lt;6,"",IF(C188&gt;=7,"",IF(Dati!N238="","",(Dati!N238)/C188*100)))</f>
        <v>#REF!</v>
      </c>
    </row>
    <row r="189" spans="1:13" x14ac:dyDescent="0.25">
      <c r="A189" s="48">
        <f>Dati!A239</f>
        <v>2</v>
      </c>
      <c r="B189" s="48" t="e">
        <f>Dati!B239</f>
        <v>#REF!</v>
      </c>
      <c r="C189" s="54" t="e">
        <f>IF(Dati!C239="","",LOG(Dati!C239))</f>
        <v>#REF!</v>
      </c>
      <c r="D189" s="55" t="e">
        <f>IF(Dati!J239&lt;6,"",IF(Dati!J239&gt;=7,"",Dati!J239))</f>
        <v>#REF!</v>
      </c>
      <c r="E189" s="55" t="e">
        <f>IF(Dati!K239&lt;6,"",IF(Dati!K239&gt;=7,"",Dati!K239))</f>
        <v>#REF!</v>
      </c>
      <c r="F189" s="55" t="e">
        <f>IF(Dati!L239&lt;6,"",IF(Dati!L239&gt;=7,"",Dati!L239))</f>
        <v>#REF!</v>
      </c>
      <c r="G189" s="55" t="e">
        <f>IF(Dati!M239&lt;6,"",IF(Dati!M239&gt;=7,"",Dati!M239))</f>
        <v>#REF!</v>
      </c>
      <c r="H189" s="55" t="e">
        <f>IF(Dati!N239&lt;6,"",IF(Dati!N239&gt;=7,"",Dati!N239))</f>
        <v>#REF!</v>
      </c>
      <c r="I189" s="56" t="e">
        <f>IF(C189&lt;6,"",IF(C189&gt;=7,"",IF(Dati!J239="","",(Dati!J239)/C189*100)))</f>
        <v>#REF!</v>
      </c>
      <c r="J189" s="56" t="e">
        <f>IF(C189&lt;6,"",IF(C189&gt;=7,"",IF(Dati!K239="","",(Dati!K239)/C189*100)))</f>
        <v>#REF!</v>
      </c>
      <c r="K189" s="56" t="e">
        <f>IF(C189&lt;6,"",IF(C189&gt;=7,"",IF(Dati!L239="","",(Dati!L239)/C189*100)))</f>
        <v>#REF!</v>
      </c>
      <c r="L189" s="56" t="e">
        <f>IF(C189&lt;6,"",IF(C189&gt;=7,"",IF(Dati!M239="","",(Dati!M239)/C189*100)))</f>
        <v>#REF!</v>
      </c>
      <c r="M189" s="56" t="e">
        <f>IF(C189&lt;6,"",IF(C189&gt;=7,"",IF(Dati!N239="","",(Dati!N239)/C189*100)))</f>
        <v>#REF!</v>
      </c>
    </row>
    <row r="190" spans="1:13" x14ac:dyDescent="0.25">
      <c r="A190" s="48">
        <f>Dati!A240</f>
        <v>3</v>
      </c>
      <c r="B190" s="48" t="e">
        <f>Dati!B240</f>
        <v>#REF!</v>
      </c>
      <c r="C190" s="54" t="e">
        <f>IF(Dati!C240="","",LOG(Dati!C240))</f>
        <v>#REF!</v>
      </c>
      <c r="D190" s="55" t="e">
        <f>IF(Dati!J240&lt;6,"",IF(Dati!J240&gt;=7,"",Dati!J240))</f>
        <v>#REF!</v>
      </c>
      <c r="E190" s="55" t="e">
        <f>IF(Dati!K240&lt;6,"",IF(Dati!K240&gt;=7,"",Dati!K240))</f>
        <v>#REF!</v>
      </c>
      <c r="F190" s="55" t="e">
        <f>IF(Dati!L240&lt;6,"",IF(Dati!L240&gt;=7,"",Dati!L240))</f>
        <v>#REF!</v>
      </c>
      <c r="G190" s="55" t="e">
        <f>IF(Dati!M240&lt;6,"",IF(Dati!M240&gt;=7,"",Dati!M240))</f>
        <v>#REF!</v>
      </c>
      <c r="H190" s="55" t="e">
        <f>IF(Dati!N240&lt;6,"",IF(Dati!N240&gt;=7,"",Dati!N240))</f>
        <v>#REF!</v>
      </c>
      <c r="I190" s="56" t="e">
        <f>IF(C190&lt;6,"",IF(C190&gt;=7,"",IF(Dati!J240="","",(Dati!J240)/C190*100)))</f>
        <v>#REF!</v>
      </c>
      <c r="J190" s="56" t="e">
        <f>IF(C190&lt;6,"",IF(C190&gt;=7,"",IF(Dati!K240="","",(Dati!K240)/C190*100)))</f>
        <v>#REF!</v>
      </c>
      <c r="K190" s="56" t="e">
        <f>IF(C190&lt;6,"",IF(C190&gt;=7,"",IF(Dati!L240="","",(Dati!L240)/C190*100)))</f>
        <v>#REF!</v>
      </c>
      <c r="L190" s="56" t="e">
        <f>IF(C190&lt;6,"",IF(C190&gt;=7,"",IF(Dati!M240="","",(Dati!M240)/C190*100)))</f>
        <v>#REF!</v>
      </c>
      <c r="M190" s="56" t="e">
        <f>IF(C190&lt;6,"",IF(C190&gt;=7,"",IF(Dati!N240="","",(Dati!N240)/C190*100)))</f>
        <v>#REF!</v>
      </c>
    </row>
    <row r="191" spans="1:13" x14ac:dyDescent="0.25">
      <c r="A191" s="48">
        <f>Dati!A241</f>
        <v>4</v>
      </c>
      <c r="B191" s="48" t="e">
        <f>Dati!B241</f>
        <v>#REF!</v>
      </c>
      <c r="C191" s="54" t="e">
        <f>IF(Dati!C241="","",LOG(Dati!C241))</f>
        <v>#REF!</v>
      </c>
      <c r="D191" s="55" t="e">
        <f>IF(Dati!J241&lt;6,"",IF(Dati!J241&gt;=7,"",Dati!J241))</f>
        <v>#REF!</v>
      </c>
      <c r="E191" s="55" t="e">
        <f>IF(Dati!K241&lt;6,"",IF(Dati!K241&gt;=7,"",Dati!K241))</f>
        <v>#REF!</v>
      </c>
      <c r="F191" s="55" t="e">
        <f>IF(Dati!L241&lt;6,"",IF(Dati!L241&gt;=7,"",Dati!L241))</f>
        <v>#REF!</v>
      </c>
      <c r="G191" s="55" t="e">
        <f>IF(Dati!M241&lt;6,"",IF(Dati!M241&gt;=7,"",Dati!M241))</f>
        <v>#REF!</v>
      </c>
      <c r="H191" s="55" t="e">
        <f>IF(Dati!N241&lt;6,"",IF(Dati!N241&gt;=7,"",Dati!N241))</f>
        <v>#REF!</v>
      </c>
      <c r="I191" s="56" t="e">
        <f>IF(C191&lt;6,"",IF(C191&gt;=7,"",IF(Dati!J241="","",(Dati!J241)/C191*100)))</f>
        <v>#REF!</v>
      </c>
      <c r="J191" s="56" t="e">
        <f>IF(C191&lt;6,"",IF(C191&gt;=7,"",IF(Dati!K241="","",(Dati!K241)/C191*100)))</f>
        <v>#REF!</v>
      </c>
      <c r="K191" s="56" t="e">
        <f>IF(C191&lt;6,"",IF(C191&gt;=7,"",IF(Dati!L241="","",(Dati!L241)/C191*100)))</f>
        <v>#REF!</v>
      </c>
      <c r="L191" s="56" t="e">
        <f>IF(C191&lt;6,"",IF(C191&gt;=7,"",IF(Dati!M241="","",(Dati!M241)/C191*100)))</f>
        <v>#REF!</v>
      </c>
      <c r="M191" s="56" t="e">
        <f>IF(C191&lt;6,"",IF(C191&gt;=7,"",IF(Dati!N241="","",(Dati!N241)/C191*100)))</f>
        <v>#REF!</v>
      </c>
    </row>
    <row r="192" spans="1:13" x14ac:dyDescent="0.25">
      <c r="A192" s="48">
        <f>Dati!A242</f>
        <v>5</v>
      </c>
      <c r="B192" s="48" t="e">
        <f>Dati!B242</f>
        <v>#REF!</v>
      </c>
      <c r="C192" s="54" t="e">
        <f>IF(Dati!C242="","",LOG(Dati!C242))</f>
        <v>#REF!</v>
      </c>
      <c r="D192" s="55" t="e">
        <f>IF(Dati!J242&lt;6,"",IF(Dati!J242&gt;=7,"",Dati!J242))</f>
        <v>#REF!</v>
      </c>
      <c r="E192" s="55" t="e">
        <f>IF(Dati!K242&lt;6,"",IF(Dati!K242&gt;=7,"",Dati!K242))</f>
        <v>#REF!</v>
      </c>
      <c r="F192" s="55" t="e">
        <f>IF(Dati!L242&lt;6,"",IF(Dati!L242&gt;=7,"",Dati!L242))</f>
        <v>#REF!</v>
      </c>
      <c r="G192" s="55" t="e">
        <f>IF(Dati!M242&lt;6,"",IF(Dati!M242&gt;=7,"",Dati!M242))</f>
        <v>#REF!</v>
      </c>
      <c r="H192" s="55" t="e">
        <f>IF(Dati!N242&lt;6,"",IF(Dati!N242&gt;=7,"",Dati!N242))</f>
        <v>#REF!</v>
      </c>
      <c r="I192" s="56" t="e">
        <f>IF(C192&lt;6,"",IF(C192&gt;=7,"",IF(Dati!J242="","",(Dati!J242)/C192*100)))</f>
        <v>#REF!</v>
      </c>
      <c r="J192" s="56" t="e">
        <f>IF(C192&lt;6,"",IF(C192&gt;=7,"",IF(Dati!K242="","",(Dati!K242)/C192*100)))</f>
        <v>#REF!</v>
      </c>
      <c r="K192" s="56" t="e">
        <f>IF(C192&lt;6,"",IF(C192&gt;=7,"",IF(Dati!L242="","",(Dati!L242)/C192*100)))</f>
        <v>#REF!</v>
      </c>
      <c r="L192" s="56" t="e">
        <f>IF(C192&lt;6,"",IF(C192&gt;=7,"",IF(Dati!M242="","",(Dati!M242)/C192*100)))</f>
        <v>#REF!</v>
      </c>
      <c r="M192" s="56" t="e">
        <f>IF(C192&lt;6,"",IF(C192&gt;=7,"",IF(Dati!N242="","",(Dati!N242)/C192*100)))</f>
        <v>#REF!</v>
      </c>
    </row>
    <row r="193" spans="1:13" x14ac:dyDescent="0.25">
      <c r="A193" s="48">
        <f>Dati!A243</f>
        <v>6</v>
      </c>
      <c r="B193" s="48" t="e">
        <f>Dati!B243</f>
        <v>#REF!</v>
      </c>
      <c r="C193" s="54" t="e">
        <f>IF(Dati!C243="","",LOG(Dati!C243))</f>
        <v>#REF!</v>
      </c>
      <c r="D193" s="55" t="e">
        <f>IF(Dati!J243&lt;6,"",IF(Dati!J243&gt;=7,"",Dati!J243))</f>
        <v>#REF!</v>
      </c>
      <c r="E193" s="55" t="e">
        <f>IF(Dati!K243&lt;6,"",IF(Dati!K243&gt;=7,"",Dati!K243))</f>
        <v>#REF!</v>
      </c>
      <c r="F193" s="55" t="e">
        <f>IF(Dati!L243&lt;6,"",IF(Dati!L243&gt;=7,"",Dati!L243))</f>
        <v>#REF!</v>
      </c>
      <c r="G193" s="55" t="e">
        <f>IF(Dati!M243&lt;6,"",IF(Dati!M243&gt;=7,"",Dati!M243))</f>
        <v>#REF!</v>
      </c>
      <c r="H193" s="55" t="e">
        <f>IF(Dati!N243&lt;6,"",IF(Dati!N243&gt;=7,"",Dati!N243))</f>
        <v>#REF!</v>
      </c>
      <c r="I193" s="56" t="e">
        <f>IF(C193&lt;6,"",IF(C193&gt;=7,"",IF(Dati!J243="","",(Dati!J243)/C193*100)))</f>
        <v>#REF!</v>
      </c>
      <c r="J193" s="56" t="e">
        <f>IF(C193&lt;6,"",IF(C193&gt;=7,"",IF(Dati!K243="","",(Dati!K243)/C193*100)))</f>
        <v>#REF!</v>
      </c>
      <c r="K193" s="56" t="e">
        <f>IF(C193&lt;6,"",IF(C193&gt;=7,"",IF(Dati!L243="","",(Dati!L243)/C193*100)))</f>
        <v>#REF!</v>
      </c>
      <c r="L193" s="56" t="e">
        <f>IF(C193&lt;6,"",IF(C193&gt;=7,"",IF(Dati!M243="","",(Dati!M243)/C193*100)))</f>
        <v>#REF!</v>
      </c>
      <c r="M193" s="56" t="e">
        <f>IF(C193&lt;6,"",IF(C193&gt;=7,"",IF(Dati!N243="","",(Dati!N243)/C193*100)))</f>
        <v>#REF!</v>
      </c>
    </row>
    <row r="194" spans="1:13" x14ac:dyDescent="0.25">
      <c r="A194" s="48">
        <f>Dati!A244</f>
        <v>7</v>
      </c>
      <c r="B194" s="48" t="e">
        <f>Dati!B244</f>
        <v>#REF!</v>
      </c>
      <c r="C194" s="54" t="e">
        <f>IF(Dati!C244="","",LOG(Dati!C244))</f>
        <v>#REF!</v>
      </c>
      <c r="D194" s="55" t="e">
        <f>IF(Dati!J244&lt;6,"",IF(Dati!J244&gt;=7,"",Dati!J244))</f>
        <v>#REF!</v>
      </c>
      <c r="E194" s="55" t="e">
        <f>IF(Dati!K244&lt;6,"",IF(Dati!K244&gt;=7,"",Dati!K244))</f>
        <v>#REF!</v>
      </c>
      <c r="F194" s="55" t="e">
        <f>IF(Dati!L244&lt;6,"",IF(Dati!L244&gt;=7,"",Dati!L244))</f>
        <v>#REF!</v>
      </c>
      <c r="G194" s="55" t="e">
        <f>IF(Dati!M244&lt;6,"",IF(Dati!M244&gt;=7,"",Dati!M244))</f>
        <v>#REF!</v>
      </c>
      <c r="H194" s="55" t="e">
        <f>IF(Dati!N244&lt;6,"",IF(Dati!N244&gt;=7,"",Dati!N244))</f>
        <v>#REF!</v>
      </c>
      <c r="I194" s="56" t="e">
        <f>IF(C194&lt;6,"",IF(C194&gt;=7,"",IF(Dati!J244="","",(Dati!J244)/C194*100)))</f>
        <v>#REF!</v>
      </c>
      <c r="J194" s="56" t="e">
        <f>IF(C194&lt;6,"",IF(C194&gt;=7,"",IF(Dati!K244="","",(Dati!K244)/C194*100)))</f>
        <v>#REF!</v>
      </c>
      <c r="K194" s="56" t="e">
        <f>IF(C194&lt;6,"",IF(C194&gt;=7,"",IF(Dati!L244="","",(Dati!L244)/C194*100)))</f>
        <v>#REF!</v>
      </c>
      <c r="L194" s="56" t="e">
        <f>IF(C194&lt;6,"",IF(C194&gt;=7,"",IF(Dati!M244="","",(Dati!M244)/C194*100)))</f>
        <v>#REF!</v>
      </c>
      <c r="M194" s="56" t="e">
        <f>IF(C194&lt;6,"",IF(C194&gt;=7,"",IF(Dati!N244="","",(Dati!N244)/C194*100)))</f>
        <v>#REF!</v>
      </c>
    </row>
    <row r="195" spans="1:13" x14ac:dyDescent="0.25">
      <c r="A195" s="48">
        <f>Dati!A245</f>
        <v>8</v>
      </c>
      <c r="B195" s="48" t="e">
        <f>Dati!B245</f>
        <v>#REF!</v>
      </c>
      <c r="C195" s="54" t="e">
        <f>IF(Dati!C245="","",LOG(Dati!C245))</f>
        <v>#REF!</v>
      </c>
      <c r="D195" s="55" t="e">
        <f>IF(Dati!J245&lt;6,"",IF(Dati!J245&gt;=7,"",Dati!J245))</f>
        <v>#REF!</v>
      </c>
      <c r="E195" s="55" t="e">
        <f>IF(Dati!K245&lt;6,"",IF(Dati!K245&gt;=7,"",Dati!K245))</f>
        <v>#REF!</v>
      </c>
      <c r="F195" s="55" t="e">
        <f>IF(Dati!L245&lt;6,"",IF(Dati!L245&gt;=7,"",Dati!L245))</f>
        <v>#REF!</v>
      </c>
      <c r="G195" s="55" t="e">
        <f>IF(Dati!M245&lt;6,"",IF(Dati!M245&gt;=7,"",Dati!M245))</f>
        <v>#REF!</v>
      </c>
      <c r="H195" s="55" t="e">
        <f>IF(Dati!N245&lt;6,"",IF(Dati!N245&gt;=7,"",Dati!N245))</f>
        <v>#REF!</v>
      </c>
      <c r="I195" s="56" t="e">
        <f>IF(C195&lt;6,"",IF(C195&gt;=7,"",IF(Dati!J245="","",(Dati!J245)/C195*100)))</f>
        <v>#REF!</v>
      </c>
      <c r="J195" s="56" t="e">
        <f>IF(C195&lt;6,"",IF(C195&gt;=7,"",IF(Dati!K245="","",(Dati!K245)/C195*100)))</f>
        <v>#REF!</v>
      </c>
      <c r="K195" s="56" t="e">
        <f>IF(C195&lt;6,"",IF(C195&gt;=7,"",IF(Dati!L245="","",(Dati!L245)/C195*100)))</f>
        <v>#REF!</v>
      </c>
      <c r="L195" s="56" t="e">
        <f>IF(C195&lt;6,"",IF(C195&gt;=7,"",IF(Dati!M245="","",(Dati!M245)/C195*100)))</f>
        <v>#REF!</v>
      </c>
      <c r="M195" s="56" t="e">
        <f>IF(C195&lt;6,"",IF(C195&gt;=7,"",IF(Dati!N245="","",(Dati!N245)/C195*100)))</f>
        <v>#REF!</v>
      </c>
    </row>
    <row r="196" spans="1:13" x14ac:dyDescent="0.25">
      <c r="A196" s="48">
        <f>Dati!A246</f>
        <v>9</v>
      </c>
      <c r="B196" s="48" t="e">
        <f>Dati!B246</f>
        <v>#REF!</v>
      </c>
      <c r="C196" s="54" t="e">
        <f>IF(Dati!C246="","",LOG(Dati!C246))</f>
        <v>#REF!</v>
      </c>
      <c r="D196" s="55" t="e">
        <f>IF(Dati!J246&lt;6,"",IF(Dati!J246&gt;=7,"",Dati!J246))</f>
        <v>#REF!</v>
      </c>
      <c r="E196" s="55" t="e">
        <f>IF(Dati!K246&lt;6,"",IF(Dati!K246&gt;=7,"",Dati!K246))</f>
        <v>#REF!</v>
      </c>
      <c r="F196" s="55" t="e">
        <f>IF(Dati!L246&lt;6,"",IF(Dati!L246&gt;=7,"",Dati!L246))</f>
        <v>#REF!</v>
      </c>
      <c r="G196" s="55" t="e">
        <f>IF(Dati!M246&lt;6,"",IF(Dati!M246&gt;=7,"",Dati!M246))</f>
        <v>#REF!</v>
      </c>
      <c r="H196" s="55" t="e">
        <f>IF(Dati!N246&lt;6,"",IF(Dati!N246&gt;=7,"",Dati!N246))</f>
        <v>#REF!</v>
      </c>
      <c r="I196" s="56" t="e">
        <f>IF(C196&lt;6,"",IF(C196&gt;=7,"",IF(Dati!J246="","",(Dati!J246)/C196*100)))</f>
        <v>#REF!</v>
      </c>
      <c r="J196" s="56" t="e">
        <f>IF(C196&lt;6,"",IF(C196&gt;=7,"",IF(Dati!K246="","",(Dati!K246)/C196*100)))</f>
        <v>#REF!</v>
      </c>
      <c r="K196" s="56" t="e">
        <f>IF(C196&lt;6,"",IF(C196&gt;=7,"",IF(Dati!L246="","",(Dati!L246)/C196*100)))</f>
        <v>#REF!</v>
      </c>
      <c r="L196" s="56" t="e">
        <f>IF(C196&lt;6,"",IF(C196&gt;=7,"",IF(Dati!M246="","",(Dati!M246)/C196*100)))</f>
        <v>#REF!</v>
      </c>
      <c r="M196" s="56" t="e">
        <f>IF(C196&lt;6,"",IF(C196&gt;=7,"",IF(Dati!N246="","",(Dati!N246)/C196*100)))</f>
        <v>#REF!</v>
      </c>
    </row>
    <row r="197" spans="1:13" x14ac:dyDescent="0.25">
      <c r="A197" s="48">
        <f>Dati!A247</f>
        <v>10</v>
      </c>
      <c r="B197" s="48" t="e">
        <f>Dati!B247</f>
        <v>#REF!</v>
      </c>
      <c r="C197" s="54" t="e">
        <f>IF(Dati!C247="","",LOG(Dati!C247))</f>
        <v>#REF!</v>
      </c>
      <c r="D197" s="55" t="e">
        <f>IF(Dati!J247&lt;6,"",IF(Dati!J247&gt;=7,"",Dati!J247))</f>
        <v>#REF!</v>
      </c>
      <c r="E197" s="55" t="e">
        <f>IF(Dati!K247&lt;6,"",IF(Dati!K247&gt;=7,"",Dati!K247))</f>
        <v>#REF!</v>
      </c>
      <c r="F197" s="55" t="e">
        <f>IF(Dati!L247&lt;6,"",IF(Dati!L247&gt;=7,"",Dati!L247))</f>
        <v>#REF!</v>
      </c>
      <c r="G197" s="55" t="e">
        <f>IF(Dati!M247&lt;6,"",IF(Dati!M247&gt;=7,"",Dati!M247))</f>
        <v>#REF!</v>
      </c>
      <c r="H197" s="55" t="e">
        <f>IF(Dati!N247&lt;6,"",IF(Dati!N247&gt;=7,"",Dati!N247))</f>
        <v>#REF!</v>
      </c>
      <c r="I197" s="56" t="e">
        <f>IF(C197&lt;6,"",IF(C197&gt;=7,"",IF(Dati!J247="","",(Dati!J247)/C197*100)))</f>
        <v>#REF!</v>
      </c>
      <c r="J197" s="56" t="e">
        <f>IF(C197&lt;6,"",IF(C197&gt;=7,"",IF(Dati!K247="","",(Dati!K247)/C197*100)))</f>
        <v>#REF!</v>
      </c>
      <c r="K197" s="56" t="e">
        <f>IF(C197&lt;6,"",IF(C197&gt;=7,"",IF(Dati!L247="","",(Dati!L247)/C197*100)))</f>
        <v>#REF!</v>
      </c>
      <c r="L197" s="56" t="e">
        <f>IF(C197&lt;6,"",IF(C197&gt;=7,"",IF(Dati!M247="","",(Dati!M247)/C197*100)))</f>
        <v>#REF!</v>
      </c>
      <c r="M197" s="56" t="e">
        <f>IF(C197&lt;6,"",IF(C197&gt;=7,"",IF(Dati!N247="","",(Dati!N247)/C197*100)))</f>
        <v>#REF!</v>
      </c>
    </row>
    <row r="198" spans="1:13" x14ac:dyDescent="0.25">
      <c r="A198" s="48">
        <f>Dati!A248</f>
        <v>11</v>
      </c>
      <c r="B198" s="48" t="e">
        <f>Dati!B248</f>
        <v>#REF!</v>
      </c>
      <c r="C198" s="54" t="e">
        <f>IF(Dati!C248="","",LOG(Dati!C248))</f>
        <v>#REF!</v>
      </c>
      <c r="D198" s="55" t="e">
        <f>IF(Dati!J248&lt;6,"",IF(Dati!J248&gt;=7,"",Dati!J248))</f>
        <v>#REF!</v>
      </c>
      <c r="E198" s="55" t="e">
        <f>IF(Dati!K248&lt;6,"",IF(Dati!K248&gt;=7,"",Dati!K248))</f>
        <v>#REF!</v>
      </c>
      <c r="F198" s="55" t="e">
        <f>IF(Dati!L248&lt;6,"",IF(Dati!L248&gt;=7,"",Dati!L248))</f>
        <v>#REF!</v>
      </c>
      <c r="G198" s="55" t="e">
        <f>IF(Dati!M248&lt;6,"",IF(Dati!M248&gt;=7,"",Dati!M248))</f>
        <v>#REF!</v>
      </c>
      <c r="H198" s="55" t="e">
        <f>IF(Dati!N248&lt;6,"",IF(Dati!N248&gt;=7,"",Dati!N248))</f>
        <v>#REF!</v>
      </c>
      <c r="I198" s="56" t="e">
        <f>IF(C198&lt;6,"",IF(C198&gt;=7,"",IF(Dati!J248="","",(Dati!J248)/C198*100)))</f>
        <v>#REF!</v>
      </c>
      <c r="J198" s="56" t="e">
        <f>IF(C198&lt;6,"",IF(C198&gt;=7,"",IF(Dati!K248="","",(Dati!K248)/C198*100)))</f>
        <v>#REF!</v>
      </c>
      <c r="K198" s="56" t="e">
        <f>IF(C198&lt;6,"",IF(C198&gt;=7,"",IF(Dati!L248="","",(Dati!L248)/C198*100)))</f>
        <v>#REF!</v>
      </c>
      <c r="L198" s="56" t="e">
        <f>IF(C198&lt;6,"",IF(C198&gt;=7,"",IF(Dati!M248="","",(Dati!M248)/C198*100)))</f>
        <v>#REF!</v>
      </c>
      <c r="M198" s="56" t="e">
        <f>IF(C198&lt;6,"",IF(C198&gt;=7,"",IF(Dati!N248="","",(Dati!N248)/C198*100)))</f>
        <v>#REF!</v>
      </c>
    </row>
    <row r="199" spans="1:13" x14ac:dyDescent="0.25">
      <c r="A199" s="48">
        <f>Dati!A249</f>
        <v>12</v>
      </c>
      <c r="B199" s="48" t="e">
        <f>Dati!B249</f>
        <v>#REF!</v>
      </c>
      <c r="C199" s="54" t="e">
        <f>IF(Dati!C249="","",LOG(Dati!C249))</f>
        <v>#REF!</v>
      </c>
      <c r="D199" s="55" t="e">
        <f>IF(Dati!J249&lt;6,"",IF(Dati!J249&gt;=7,"",Dati!J249))</f>
        <v>#REF!</v>
      </c>
      <c r="E199" s="55" t="e">
        <f>IF(Dati!K249&lt;6,"",IF(Dati!K249&gt;=7,"",Dati!K249))</f>
        <v>#REF!</v>
      </c>
      <c r="F199" s="55" t="e">
        <f>IF(Dati!L249&lt;6,"",IF(Dati!L249&gt;=7,"",Dati!L249))</f>
        <v>#REF!</v>
      </c>
      <c r="G199" s="55" t="e">
        <f>IF(Dati!M249&lt;6,"",IF(Dati!M249&gt;=7,"",Dati!M249))</f>
        <v>#REF!</v>
      </c>
      <c r="H199" s="55" t="e">
        <f>IF(Dati!N249&lt;6,"",IF(Dati!N249&gt;=7,"",Dati!N249))</f>
        <v>#REF!</v>
      </c>
      <c r="I199" s="56" t="e">
        <f>IF(C199&lt;6,"",IF(C199&gt;=7,"",IF(Dati!J249="","",(Dati!J249)/C199*100)))</f>
        <v>#REF!</v>
      </c>
      <c r="J199" s="56" t="e">
        <f>IF(C199&lt;6,"",IF(C199&gt;=7,"",IF(Dati!K249="","",(Dati!K249)/C199*100)))</f>
        <v>#REF!</v>
      </c>
      <c r="K199" s="56" t="e">
        <f>IF(C199&lt;6,"",IF(C199&gt;=7,"",IF(Dati!L249="","",(Dati!L249)/C199*100)))</f>
        <v>#REF!</v>
      </c>
      <c r="L199" s="56" t="e">
        <f>IF(C199&lt;6,"",IF(C199&gt;=7,"",IF(Dati!M249="","",(Dati!M249)/C199*100)))</f>
        <v>#REF!</v>
      </c>
      <c r="M199" s="56" t="e">
        <f>IF(C199&lt;6,"",IF(C199&gt;=7,"",IF(Dati!N249="","",(Dati!N249)/C199*100)))</f>
        <v>#REF!</v>
      </c>
    </row>
    <row r="200" spans="1:13" x14ac:dyDescent="0.25">
      <c r="A200" s="48">
        <f>Dati!A250</f>
        <v>13</v>
      </c>
      <c r="B200" s="48" t="e">
        <f>Dati!B250</f>
        <v>#REF!</v>
      </c>
      <c r="C200" s="54" t="e">
        <f>IF(Dati!C250="","",LOG(Dati!C250))</f>
        <v>#REF!</v>
      </c>
      <c r="D200" s="55" t="e">
        <f>IF(Dati!J250&lt;6,"",IF(Dati!J250&gt;=7,"",Dati!J250))</f>
        <v>#REF!</v>
      </c>
      <c r="E200" s="55" t="e">
        <f>IF(Dati!K250&lt;6,"",IF(Dati!K250&gt;=7,"",Dati!K250))</f>
        <v>#REF!</v>
      </c>
      <c r="F200" s="55" t="e">
        <f>IF(Dati!L250&lt;6,"",IF(Dati!L250&gt;=7,"",Dati!L250))</f>
        <v>#REF!</v>
      </c>
      <c r="G200" s="55" t="e">
        <f>IF(Dati!M250&lt;6,"",IF(Dati!M250&gt;=7,"",Dati!M250))</f>
        <v>#REF!</v>
      </c>
      <c r="H200" s="55" t="e">
        <f>IF(Dati!N250&lt;6,"",IF(Dati!N250&gt;=7,"",Dati!N250))</f>
        <v>#REF!</v>
      </c>
      <c r="I200" s="56" t="e">
        <f>IF(C200&lt;6,"",IF(C200&gt;=7,"",IF(Dati!J250="","",(Dati!J250)/C200*100)))</f>
        <v>#REF!</v>
      </c>
      <c r="J200" s="56" t="e">
        <f>IF(C200&lt;6,"",IF(C200&gt;=7,"",IF(Dati!K250="","",(Dati!K250)/C200*100)))</f>
        <v>#REF!</v>
      </c>
      <c r="K200" s="56" t="e">
        <f>IF(C200&lt;6,"",IF(C200&gt;=7,"",IF(Dati!L250="","",(Dati!L250)/C200*100)))</f>
        <v>#REF!</v>
      </c>
      <c r="L200" s="56" t="e">
        <f>IF(C200&lt;6,"",IF(C200&gt;=7,"",IF(Dati!M250="","",(Dati!M250)/C200*100)))</f>
        <v>#REF!</v>
      </c>
      <c r="M200" s="56" t="e">
        <f>IF(C200&lt;6,"",IF(C200&gt;=7,"",IF(Dati!N250="","",(Dati!N250)/C200*100)))</f>
        <v>#REF!</v>
      </c>
    </row>
    <row r="201" spans="1:13" x14ac:dyDescent="0.25">
      <c r="A201" s="48">
        <f>Dati!A251</f>
        <v>14</v>
      </c>
      <c r="B201" s="48" t="e">
        <f>Dati!B251</f>
        <v>#REF!</v>
      </c>
      <c r="C201" s="54" t="e">
        <f>IF(Dati!C251="","",LOG(Dati!C251))</f>
        <v>#REF!</v>
      </c>
      <c r="D201" s="55" t="e">
        <f>IF(Dati!J251&lt;6,"",IF(Dati!J251&gt;=7,"",Dati!J251))</f>
        <v>#REF!</v>
      </c>
      <c r="E201" s="55" t="e">
        <f>IF(Dati!K251&lt;6,"",IF(Dati!K251&gt;=7,"",Dati!K251))</f>
        <v>#REF!</v>
      </c>
      <c r="F201" s="55" t="e">
        <f>IF(Dati!L251&lt;6,"",IF(Dati!L251&gt;=7,"",Dati!L251))</f>
        <v>#REF!</v>
      </c>
      <c r="G201" s="55" t="e">
        <f>IF(Dati!M251&lt;6,"",IF(Dati!M251&gt;=7,"",Dati!M251))</f>
        <v>#REF!</v>
      </c>
      <c r="H201" s="55" t="e">
        <f>IF(Dati!N251&lt;6,"",IF(Dati!N251&gt;=7,"",Dati!N251))</f>
        <v>#REF!</v>
      </c>
      <c r="I201" s="56" t="e">
        <f>IF(C201&lt;6,"",IF(C201&gt;=7,"",IF(Dati!J251="","",(Dati!J251)/C201*100)))</f>
        <v>#REF!</v>
      </c>
      <c r="J201" s="56" t="e">
        <f>IF(C201&lt;6,"",IF(C201&gt;=7,"",IF(Dati!K251="","",(Dati!K251)/C201*100)))</f>
        <v>#REF!</v>
      </c>
      <c r="K201" s="56" t="e">
        <f>IF(C201&lt;6,"",IF(C201&gt;=7,"",IF(Dati!L251="","",(Dati!L251)/C201*100)))</f>
        <v>#REF!</v>
      </c>
      <c r="L201" s="56" t="e">
        <f>IF(C201&lt;6,"",IF(C201&gt;=7,"",IF(Dati!M251="","",(Dati!M251)/C201*100)))</f>
        <v>#REF!</v>
      </c>
      <c r="M201" s="56" t="e">
        <f>IF(C201&lt;6,"",IF(C201&gt;=7,"",IF(Dati!N251="","",(Dati!N251)/C201*100)))</f>
        <v>#REF!</v>
      </c>
    </row>
    <row r="202" spans="1:13" x14ac:dyDescent="0.25">
      <c r="A202" s="48">
        <f>Dati!A252</f>
        <v>15</v>
      </c>
      <c r="B202" s="48" t="e">
        <f>Dati!B252</f>
        <v>#REF!</v>
      </c>
      <c r="C202" s="54" t="e">
        <f>IF(Dati!C252="","",LOG(Dati!C252))</f>
        <v>#REF!</v>
      </c>
      <c r="D202" s="55" t="e">
        <f>IF(Dati!J252&lt;6,"",IF(Dati!J252&gt;=7,"",Dati!J252))</f>
        <v>#REF!</v>
      </c>
      <c r="E202" s="55" t="e">
        <f>IF(Dati!K252&lt;6,"",IF(Dati!K252&gt;=7,"",Dati!K252))</f>
        <v>#REF!</v>
      </c>
      <c r="F202" s="55" t="e">
        <f>IF(Dati!L252&lt;6,"",IF(Dati!L252&gt;=7,"",Dati!L252))</f>
        <v>#REF!</v>
      </c>
      <c r="G202" s="55" t="e">
        <f>IF(Dati!M252&lt;6,"",IF(Dati!M252&gt;=7,"",Dati!M252))</f>
        <v>#REF!</v>
      </c>
      <c r="H202" s="55" t="e">
        <f>IF(Dati!N252&lt;6,"",IF(Dati!N252&gt;=7,"",Dati!N252))</f>
        <v>#REF!</v>
      </c>
      <c r="I202" s="56" t="e">
        <f>IF(C202&lt;6,"",IF(C202&gt;=7,"",IF(Dati!J252="","",(Dati!J252)/C202*100)))</f>
        <v>#REF!</v>
      </c>
      <c r="J202" s="56" t="e">
        <f>IF(C202&lt;6,"",IF(C202&gt;=7,"",IF(Dati!K252="","",(Dati!K252)/C202*100)))</f>
        <v>#REF!</v>
      </c>
      <c r="K202" s="56" t="e">
        <f>IF(C202&lt;6,"",IF(C202&gt;=7,"",IF(Dati!L252="","",(Dati!L252)/C202*100)))</f>
        <v>#REF!</v>
      </c>
      <c r="L202" s="56" t="e">
        <f>IF(C202&lt;6,"",IF(C202&gt;=7,"",IF(Dati!M252="","",(Dati!M252)/C202*100)))</f>
        <v>#REF!</v>
      </c>
      <c r="M202" s="56" t="e">
        <f>IF(C202&lt;6,"",IF(C202&gt;=7,"",IF(Dati!N252="","",(Dati!N252)/C202*100)))</f>
        <v>#REF!</v>
      </c>
    </row>
    <row r="203" spans="1:13" x14ac:dyDescent="0.25">
      <c r="A203" s="48">
        <f>Dati!A253</f>
        <v>16</v>
      </c>
      <c r="B203" s="48" t="e">
        <f>Dati!B253</f>
        <v>#REF!</v>
      </c>
      <c r="C203" s="54" t="e">
        <f>IF(Dati!C253="","",LOG(Dati!C253))</f>
        <v>#REF!</v>
      </c>
      <c r="D203" s="55" t="e">
        <f>IF(Dati!J253&lt;6,"",IF(Dati!J253&gt;=7,"",Dati!J253))</f>
        <v>#REF!</v>
      </c>
      <c r="E203" s="55" t="e">
        <f>IF(Dati!K253&lt;6,"",IF(Dati!K253&gt;=7,"",Dati!K253))</f>
        <v>#REF!</v>
      </c>
      <c r="F203" s="55" t="e">
        <f>IF(Dati!L253&lt;6,"",IF(Dati!L253&gt;=7,"",Dati!L253))</f>
        <v>#REF!</v>
      </c>
      <c r="G203" s="55" t="e">
        <f>IF(Dati!M253&lt;6,"",IF(Dati!M253&gt;=7,"",Dati!M253))</f>
        <v>#REF!</v>
      </c>
      <c r="H203" s="55" t="e">
        <f>IF(Dati!N253&lt;6,"",IF(Dati!N253&gt;=7,"",Dati!N253))</f>
        <v>#REF!</v>
      </c>
      <c r="I203" s="56" t="e">
        <f>IF(C203&lt;6,"",IF(C203&gt;=7,"",IF(Dati!J253="","",(Dati!J253)/C203*100)))</f>
        <v>#REF!</v>
      </c>
      <c r="J203" s="56" t="e">
        <f>IF(C203&lt;6,"",IF(C203&gt;=7,"",IF(Dati!K253="","",(Dati!K253)/C203*100)))</f>
        <v>#REF!</v>
      </c>
      <c r="K203" s="56" t="e">
        <f>IF(C203&lt;6,"",IF(C203&gt;=7,"",IF(Dati!L253="","",(Dati!L253)/C203*100)))</f>
        <v>#REF!</v>
      </c>
      <c r="L203" s="56" t="e">
        <f>IF(C203&lt;6,"",IF(C203&gt;=7,"",IF(Dati!M253="","",(Dati!M253)/C203*100)))</f>
        <v>#REF!</v>
      </c>
      <c r="M203" s="56" t="e">
        <f>IF(C203&lt;6,"",IF(C203&gt;=7,"",IF(Dati!N253="","",(Dati!N253)/C203*100)))</f>
        <v>#REF!</v>
      </c>
    </row>
    <row r="204" spans="1:13" x14ac:dyDescent="0.25">
      <c r="A204" s="48">
        <f>Dati!A254</f>
        <v>17</v>
      </c>
      <c r="B204" s="48" t="e">
        <f>Dati!B254</f>
        <v>#REF!</v>
      </c>
      <c r="C204" s="54" t="e">
        <f>IF(Dati!C254="","",LOG(Dati!C254))</f>
        <v>#REF!</v>
      </c>
      <c r="D204" s="55" t="e">
        <f>IF(Dati!J254&lt;6,"",IF(Dati!J254&gt;=7,"",Dati!J254))</f>
        <v>#REF!</v>
      </c>
      <c r="E204" s="55" t="e">
        <f>IF(Dati!K254&lt;6,"",IF(Dati!K254&gt;=7,"",Dati!K254))</f>
        <v>#REF!</v>
      </c>
      <c r="F204" s="55" t="e">
        <f>IF(Dati!L254&lt;6,"",IF(Dati!L254&gt;=7,"",Dati!L254))</f>
        <v>#REF!</v>
      </c>
      <c r="G204" s="55" t="e">
        <f>IF(Dati!M254&lt;6,"",IF(Dati!M254&gt;=7,"",Dati!M254))</f>
        <v>#REF!</v>
      </c>
      <c r="H204" s="55" t="e">
        <f>IF(Dati!N254&lt;6,"",IF(Dati!N254&gt;=7,"",Dati!N254))</f>
        <v>#REF!</v>
      </c>
      <c r="I204" s="56" t="e">
        <f>IF(C204&lt;6,"",IF(C204&gt;=7,"",IF(Dati!J254="","",(Dati!J254)/C204*100)))</f>
        <v>#REF!</v>
      </c>
      <c r="J204" s="56" t="e">
        <f>IF(C204&lt;6,"",IF(C204&gt;=7,"",IF(Dati!K254="","",(Dati!K254)/C204*100)))</f>
        <v>#REF!</v>
      </c>
      <c r="K204" s="56" t="e">
        <f>IF(C204&lt;6,"",IF(C204&gt;=7,"",IF(Dati!L254="","",(Dati!L254)/C204*100)))</f>
        <v>#REF!</v>
      </c>
      <c r="L204" s="56" t="e">
        <f>IF(C204&lt;6,"",IF(C204&gt;=7,"",IF(Dati!M254="","",(Dati!M254)/C204*100)))</f>
        <v>#REF!</v>
      </c>
      <c r="M204" s="56" t="e">
        <f>IF(C204&lt;6,"",IF(C204&gt;=7,"",IF(Dati!N254="","",(Dati!N254)/C204*100)))</f>
        <v>#REF!</v>
      </c>
    </row>
    <row r="205" spans="1:13" ht="13.8" thickBot="1" x14ac:dyDescent="0.3">
      <c r="A205" s="48"/>
      <c r="B205" s="48"/>
      <c r="C205" s="67"/>
      <c r="D205" s="66"/>
      <c r="E205" s="66"/>
      <c r="F205" s="66"/>
      <c r="G205" s="66"/>
      <c r="H205" s="66"/>
      <c r="I205" s="52"/>
      <c r="J205" s="52"/>
      <c r="K205" s="52"/>
      <c r="L205" s="52"/>
      <c r="M205" s="52"/>
    </row>
    <row r="206" spans="1:13" ht="13.8" thickTop="1" x14ac:dyDescent="0.25">
      <c r="A206" s="68"/>
      <c r="B206" s="68"/>
      <c r="C206" s="69" t="s">
        <v>14</v>
      </c>
      <c r="D206" s="69"/>
      <c r="E206" s="70" t="str">
        <f>IF(COUNT(D188:H204)&lt;2,"",AVERAGE(D188:H204))</f>
        <v/>
      </c>
      <c r="F206" s="69"/>
      <c r="G206" s="69"/>
      <c r="H206" s="69"/>
      <c r="I206" s="71"/>
      <c r="J206" s="71" t="s">
        <v>7</v>
      </c>
      <c r="K206" s="71"/>
      <c r="L206" s="71"/>
      <c r="M206" s="71"/>
    </row>
    <row r="207" spans="1:13" x14ac:dyDescent="0.25">
      <c r="C207" s="73" t="s">
        <v>6</v>
      </c>
      <c r="E207" s="55" t="str">
        <f>IF(COUNT(D188:H204)&lt;2,"",STDEV(D188:H204))</f>
        <v/>
      </c>
      <c r="J207" s="73" t="s">
        <v>14</v>
      </c>
      <c r="K207" s="73"/>
      <c r="L207" s="55" t="str">
        <f>IF(COUNT(I188:M204)=0,"",AVERAGE(I188:M204))</f>
        <v/>
      </c>
    </row>
    <row r="208" spans="1:13" x14ac:dyDescent="0.25">
      <c r="C208" s="73" t="s">
        <v>23</v>
      </c>
      <c r="E208" s="55" t="str">
        <f>IF(COUNT(D188:H204)=0,"Immettere dati",IF(COUNT(D188:H204)&lt;2,"Immettere più dati",E207*2^0.5*(TINV(0.05,COUNT(D188:H204)-1))))</f>
        <v>Immettere dati</v>
      </c>
      <c r="F208" s="54" t="str">
        <f>IF(COUNT(D188:H204)=0,"",IF(COUNT(D188:H204)&lt;6,"Attenzione, dati insufficienti!",""))</f>
        <v/>
      </c>
      <c r="J208" s="73" t="s">
        <v>52</v>
      </c>
      <c r="K208" s="73"/>
      <c r="L208" s="55" t="str">
        <f>IF(COUNT(I188:M204)&lt;2,"",STDEV(I188:M204)*2)</f>
        <v/>
      </c>
    </row>
    <row r="209" spans="1:13" x14ac:dyDescent="0.25">
      <c r="C209" s="39" t="s">
        <v>9</v>
      </c>
      <c r="E209" s="55" t="str">
        <f>IF(COUNT(D188:H204)&lt;2,"",E208/(2^0.5))</f>
        <v/>
      </c>
      <c r="F209" s="74" t="str">
        <f>IF(COUNT(D188:H204)=0,"",IF(COUNT(D188:H204)&lt;6,"Attenzione, dati insufficienti!",""))</f>
        <v/>
      </c>
      <c r="L209" s="39" t="str">
        <f>IF(COUNT(I188:M204)&lt;2,"",DEVSQ(I188:M204))</f>
        <v/>
      </c>
    </row>
    <row r="210" spans="1:13" ht="13.8" thickBot="1" x14ac:dyDescent="0.3">
      <c r="C210" s="39" t="s">
        <v>10</v>
      </c>
      <c r="E210" s="55" t="str">
        <f>IF(COUNT(D188:H204)&lt;2,"",E208/2)</f>
        <v/>
      </c>
      <c r="F210" s="74" t="str">
        <f>IF(COUNT(D188:H204)=0,"",IF(COUNT(D188:H204)&lt;6,"Attenzione, dati insufficienti!",""))</f>
        <v/>
      </c>
      <c r="L210" s="39" t="str">
        <f>IF(COUNT(I188:M204)&lt;2,"",VAR(I188:M204))</f>
        <v/>
      </c>
    </row>
    <row r="211" spans="1:13" ht="13.8" thickTop="1" x14ac:dyDescent="0.2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</row>
  </sheetData>
  <sheetProtection password="EB3E" sheet="1" objects="1" scenarios="1"/>
  <mergeCells count="11">
    <mergeCell ref="A1:I1"/>
    <mergeCell ref="D3:F3"/>
    <mergeCell ref="I5:M5"/>
    <mergeCell ref="I31:M31"/>
    <mergeCell ref="O6:Q6"/>
    <mergeCell ref="I187:M187"/>
    <mergeCell ref="I57:M57"/>
    <mergeCell ref="I83:M83"/>
    <mergeCell ref="I109:M109"/>
    <mergeCell ref="I135:M135"/>
    <mergeCell ref="I161:M161"/>
  </mergeCells>
  <phoneticPr fontId="0" type="noConversion"/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0"/>
  <sheetViews>
    <sheetView topLeftCell="A1485" zoomScale="50" workbookViewId="0">
      <selection activeCell="S1534" sqref="S1534"/>
    </sheetView>
  </sheetViews>
  <sheetFormatPr defaultRowHeight="13.2" x14ac:dyDescent="0.25"/>
  <cols>
    <col min="1" max="1" width="7.33203125" style="52" customWidth="1"/>
    <col min="2" max="2" width="6.33203125" style="52" customWidth="1"/>
    <col min="3" max="3" width="8.33203125" style="52" customWidth="1"/>
    <col min="4" max="4" width="5.6640625" style="52" customWidth="1"/>
    <col min="5" max="5" width="6.109375" style="52" customWidth="1"/>
    <col min="6" max="6" width="5" style="52" customWidth="1"/>
    <col min="7" max="7" width="5.109375" style="52" customWidth="1"/>
    <col min="8" max="8" width="5.88671875" style="52" customWidth="1"/>
    <col min="9" max="9" width="7.33203125" style="52" customWidth="1"/>
    <col min="10" max="10" width="5.88671875" style="52" customWidth="1"/>
    <col min="11" max="11" width="5.6640625" style="52" customWidth="1"/>
    <col min="12" max="12" width="6.5546875" style="52" customWidth="1"/>
    <col min="13" max="13" width="5.5546875" style="52" customWidth="1"/>
    <col min="14" max="16384" width="8.88671875" style="52"/>
  </cols>
  <sheetData>
    <row r="1" spans="1:17" ht="17.399999999999999" x14ac:dyDescent="0.3">
      <c r="A1" s="1017"/>
      <c r="B1" s="1017"/>
      <c r="C1" s="1017"/>
      <c r="D1" s="1017"/>
      <c r="E1" s="1017"/>
      <c r="F1" s="1017"/>
      <c r="G1" s="1017"/>
      <c r="H1" s="1017"/>
      <c r="I1" s="1017"/>
    </row>
    <row r="2" spans="1:17" x14ac:dyDescent="0.25">
      <c r="A2" s="78"/>
      <c r="B2" s="78"/>
      <c r="E2" s="79"/>
      <c r="F2" s="80" t="s">
        <v>0</v>
      </c>
      <c r="G2" s="80"/>
      <c r="H2" s="81"/>
    </row>
    <row r="3" spans="1:17" x14ac:dyDescent="0.25">
      <c r="A3" s="52" t="s">
        <v>1</v>
      </c>
      <c r="B3" s="52" t="s">
        <v>4</v>
      </c>
      <c r="D3" s="1026" t="s">
        <v>3</v>
      </c>
      <c r="E3" s="1019"/>
      <c r="F3" s="1019"/>
    </row>
    <row r="4" spans="1:17" x14ac:dyDescent="0.25">
      <c r="A4" s="52" t="s">
        <v>15</v>
      </c>
      <c r="D4" s="45"/>
      <c r="E4" s="44"/>
      <c r="F4" s="44"/>
    </row>
    <row r="5" spans="1:17" ht="19.95" customHeight="1" x14ac:dyDescent="0.25">
      <c r="A5" s="66" t="str">
        <f>Dati!A13</f>
        <v>N.</v>
      </c>
      <c r="B5" s="66" t="str">
        <f>Dati!B13</f>
        <v>Anno</v>
      </c>
      <c r="C5" s="67" t="str">
        <f>Dati!C13</f>
        <v>Valore assegnato</v>
      </c>
      <c r="D5" s="51">
        <f>Dati!D13</f>
        <v>1</v>
      </c>
      <c r="E5" s="51">
        <f>Dati!E13</f>
        <v>2</v>
      </c>
      <c r="F5" s="51">
        <f>Dati!F13</f>
        <v>3</v>
      </c>
      <c r="G5" s="51">
        <f>Dati!G13</f>
        <v>4</v>
      </c>
      <c r="H5" s="51">
        <f>Dati!H13</f>
        <v>5</v>
      </c>
      <c r="I5" s="1016" t="s">
        <v>13</v>
      </c>
      <c r="J5" s="1016"/>
      <c r="K5" s="1016"/>
      <c r="L5" s="1016"/>
      <c r="M5" s="1016"/>
      <c r="N5" s="51"/>
      <c r="O5" s="51"/>
    </row>
    <row r="6" spans="1:17" x14ac:dyDescent="0.25">
      <c r="A6" s="82">
        <f>Dati!A14</f>
        <v>1</v>
      </c>
      <c r="B6" s="82">
        <f>Dati!B14</f>
        <v>2006</v>
      </c>
      <c r="C6" s="83">
        <f>IF(Dati!C14="","",LOG(Dati!C14))</f>
        <v>3.7403626894942437</v>
      </c>
      <c r="D6" s="84" t="str">
        <f>IF(Dati!J14&lt;7,"",IF(Dati!J14&gt;=8,"",Dati!J14))</f>
        <v/>
      </c>
      <c r="E6" s="84" t="str">
        <f>IF(Dati!K14&lt;7,"",IF(Dati!K14&gt;=8,"",Dati!K14))</f>
        <v/>
      </c>
      <c r="F6" s="84" t="str">
        <f>IF(Dati!L14&lt;7,"",IF(Dati!L14&gt;=8,"",Dati!L14))</f>
        <v/>
      </c>
      <c r="G6" s="84" t="str">
        <f>IF(Dati!M14&lt;7,"",IF(Dati!M14&gt;=8,"",Dati!M14))</f>
        <v/>
      </c>
      <c r="H6" s="84" t="str">
        <f>IF(Dati!N14&lt;7,"",IF(Dati!N14&gt;=8,"",Dati!N14))</f>
        <v/>
      </c>
      <c r="I6" s="56" t="str">
        <f>IF(C6&lt;7,"",IF(C6&gt;=8,"",IF(Dati!J14="","",(Dati!J14)/C6*100)))</f>
        <v/>
      </c>
      <c r="J6" s="56" t="str">
        <f>IF(C6&lt;7,"",IF(C6&gt;=8,"",IF(Dati!K14="","",(Dati!K14)/C6*100)))</f>
        <v/>
      </c>
      <c r="K6" s="56" t="str">
        <f>IF(C6&lt;7,"",IF(C6&gt;=8,"",IF(Dati!L14="","",(Dati!L14)/C6*100)))</f>
        <v/>
      </c>
      <c r="L6" s="56" t="str">
        <f>IF(C6&lt;7,"",IF(C6&gt;=8,"",IF(Dati!M14="","",(Dati!M14)/C6*100)))</f>
        <v/>
      </c>
      <c r="M6" s="56" t="str">
        <f>IF(C6&lt;7,"",IF(C6&gt;=8,"",IF(Dati!N14="","",(Dati!N14)/C6*100)))</f>
        <v/>
      </c>
      <c r="N6" s="57"/>
      <c r="O6" s="1027" t="s">
        <v>27</v>
      </c>
      <c r="P6" s="1028"/>
      <c r="Q6" s="1028"/>
    </row>
    <row r="7" spans="1:17" x14ac:dyDescent="0.25">
      <c r="A7" s="82">
        <f>Dati!A15</f>
        <v>2</v>
      </c>
      <c r="B7" s="82">
        <f>Dati!B15</f>
        <v>2007</v>
      </c>
      <c r="C7" s="83">
        <f>IF(Dati!C15="","",LOG(Dati!C15))</f>
        <v>2.7781512503836434</v>
      </c>
      <c r="D7" s="84" t="str">
        <f>IF(Dati!J15&lt;7,"",IF(Dati!J15&gt;=8,"",Dati!J15))</f>
        <v/>
      </c>
      <c r="E7" s="84" t="str">
        <f>IF(Dati!K15&lt;7,"",IF(Dati!K15&gt;=8,"",Dati!K15))</f>
        <v/>
      </c>
      <c r="F7" s="84" t="str">
        <f>IF(Dati!L15&lt;7,"",IF(Dati!L15&gt;=8,"",Dati!L15))</f>
        <v/>
      </c>
      <c r="G7" s="84" t="str">
        <f>IF(Dati!M15&lt;7,"",IF(Dati!M15&gt;=8,"",Dati!M15))</f>
        <v/>
      </c>
      <c r="H7" s="84" t="str">
        <f>IF(Dati!N15&lt;7,"",IF(Dati!N15&gt;=8,"",Dati!N15))</f>
        <v/>
      </c>
      <c r="I7" s="56" t="str">
        <f>IF(C7&lt;7,"",IF(C7&gt;=8,"",IF(Dati!J15="","",(Dati!J15)/C7*100)))</f>
        <v/>
      </c>
      <c r="J7" s="56" t="str">
        <f>IF(C7&lt;7,"",IF(C7&gt;=8,"",IF(Dati!K15="","",(Dati!K15)/C7*100)))</f>
        <v/>
      </c>
      <c r="K7" s="56" t="str">
        <f>IF(C7&lt;7,"",IF(C7&gt;=8,"",IF(Dati!L15="","",(Dati!L15)/C7*100)))</f>
        <v/>
      </c>
      <c r="L7" s="56" t="str">
        <f>IF(C7&lt;7,"",IF(C7&gt;=8,"",IF(Dati!M15="","",(Dati!M15)/C7*100)))</f>
        <v/>
      </c>
      <c r="M7" s="56" t="str">
        <f>IF(C7&lt;7,"",IF(C7&gt;=8,"",IF(Dati!N15="","",(Dati!N15)/C7*100)))</f>
        <v/>
      </c>
      <c r="N7" s="57"/>
      <c r="O7" s="57"/>
    </row>
    <row r="8" spans="1:17" x14ac:dyDescent="0.25">
      <c r="A8" s="82">
        <f>Dati!A16</f>
        <v>3</v>
      </c>
      <c r="B8" s="82" t="str">
        <f>Dati!B16</f>
        <v/>
      </c>
      <c r="C8" s="83" t="str">
        <f>IF(Dati!C16="","",LOG(Dati!C16))</f>
        <v/>
      </c>
      <c r="D8" s="84" t="str">
        <f>IF(Dati!J16&lt;7,"",IF(Dati!J16&gt;=8,"",Dati!J16))</f>
        <v/>
      </c>
      <c r="E8" s="84" t="str">
        <f>IF(Dati!K16&lt;7,"",IF(Dati!K16&gt;=8,"",Dati!K16))</f>
        <v/>
      </c>
      <c r="F8" s="84" t="str">
        <f>IF(Dati!L16&lt;7,"",IF(Dati!L16&gt;=8,"",Dati!L16))</f>
        <v/>
      </c>
      <c r="G8" s="84" t="str">
        <f>IF(Dati!M16&lt;7,"",IF(Dati!M16&gt;=8,"",Dati!M16))</f>
        <v/>
      </c>
      <c r="H8" s="84" t="str">
        <f>IF(Dati!N16&lt;7,"",IF(Dati!N16&gt;=8,"",Dati!N16))</f>
        <v/>
      </c>
      <c r="I8" s="56" t="str">
        <f>IF(C8&lt;7,"",IF(C8&gt;=8,"",IF(Dati!J16="","",(Dati!J16)/C8*100)))</f>
        <v/>
      </c>
      <c r="J8" s="56" t="str">
        <f>IF(C8&lt;7,"",IF(C8&gt;=8,"",IF(Dati!K16="","",(Dati!K16)/C8*100)))</f>
        <v/>
      </c>
      <c r="K8" s="56" t="str">
        <f>IF(C8&lt;7,"",IF(C8&gt;=8,"",IF(Dati!L16="","",(Dati!L16)/C8*100)))</f>
        <v/>
      </c>
      <c r="L8" s="56" t="str">
        <f>IF(C8&lt;7,"",IF(C8&gt;=8,"",IF(Dati!M16="","",(Dati!M16)/C8*100)))</f>
        <v/>
      </c>
      <c r="M8" s="56" t="str">
        <f>IF(C8&lt;7,"",IF(C8&gt;=8,"",IF(Dati!N16="","",(Dati!N16)/C8*100)))</f>
        <v/>
      </c>
      <c r="N8" s="57"/>
      <c r="O8" s="85" t="s">
        <v>25</v>
      </c>
      <c r="Q8" s="84" t="str">
        <f>IF(COUNT(D6:H22,D32:H48,D58:H74,D84:H100,D110:H126,D136:H152,D162:H178,D188:H204)&lt;2,"",IF(P13&lt;2,"",AVERAGE(D6:H22,D32:H48,D58:H74,D84:H100,D110:H126,D136:H152,D162:H178,D188:H204)))</f>
        <v/>
      </c>
    </row>
    <row r="9" spans="1:17" x14ac:dyDescent="0.25">
      <c r="A9" s="82">
        <f>Dati!A17</f>
        <v>4</v>
      </c>
      <c r="B9" s="82">
        <f>Dati!B17</f>
        <v>2007</v>
      </c>
      <c r="C9" s="83">
        <f>IF(Dati!C17="","",LOG(Dati!C17))</f>
        <v>2.9867717342662448</v>
      </c>
      <c r="D9" s="84" t="str">
        <f>IF(Dati!J17&lt;7,"",IF(Dati!J17&gt;=8,"",Dati!J17))</f>
        <v/>
      </c>
      <c r="E9" s="84" t="str">
        <f>IF(Dati!K17&lt;7,"",IF(Dati!K17&gt;=8,"",Dati!K17))</f>
        <v/>
      </c>
      <c r="F9" s="84" t="str">
        <f>IF(Dati!L17&lt;7,"",IF(Dati!L17&gt;=8,"",Dati!L17))</f>
        <v/>
      </c>
      <c r="G9" s="84" t="str">
        <f>IF(Dati!M17&lt;7,"",IF(Dati!M17&gt;=8,"",Dati!M17))</f>
        <v/>
      </c>
      <c r="H9" s="84" t="str">
        <f>IF(Dati!N17&lt;7,"",IF(Dati!N17&gt;=8,"",Dati!N17))</f>
        <v/>
      </c>
      <c r="I9" s="56" t="str">
        <f>IF(C9&lt;7,"",IF(C9&gt;=8,"",IF(Dati!J17="","",(Dati!J17)/C9*100)))</f>
        <v/>
      </c>
      <c r="J9" s="56" t="str">
        <f>IF(C9&lt;7,"",IF(C9&gt;=8,"",IF(Dati!K17="","",(Dati!K17)/C9*100)))</f>
        <v/>
      </c>
      <c r="K9" s="56" t="str">
        <f>IF(C9&lt;7,"",IF(C9&gt;=8,"",IF(Dati!L17="","",(Dati!L17)/C9*100)))</f>
        <v/>
      </c>
      <c r="L9" s="56" t="str">
        <f>IF(C9&lt;7,"",IF(C9&gt;=8,"",IF(Dati!M17="","",(Dati!M17)/C9*100)))</f>
        <v/>
      </c>
      <c r="M9" s="56" t="str">
        <f>IF(C9&lt;7,"",IF(C9&gt;=8,"",IF(Dati!N17="","",(Dati!N17)/C9*100)))</f>
        <v/>
      </c>
      <c r="N9" s="57"/>
      <c r="O9" s="85" t="s">
        <v>26</v>
      </c>
      <c r="Q9" s="84" t="str">
        <f>IF(COUNT(D6:H22,D32:H48,D58:H74,D84:H100,D110:H126,D136:H152,D162:H178,D188:H204)&lt;2,"",IF(P13&lt;2,"",STDEV(D6:H22,D32:H48,D58:H74,D84:H100,D110:H126,D136:H152,D162:H178,D188:H204)))</f>
        <v/>
      </c>
    </row>
    <row r="10" spans="1:17" x14ac:dyDescent="0.25">
      <c r="A10" s="82">
        <f>Dati!A18</f>
        <v>5</v>
      </c>
      <c r="B10" s="82" t="str">
        <f>Dati!B18</f>
        <v/>
      </c>
      <c r="C10" s="83" t="str">
        <f>IF(Dati!C18="","",LOG(Dati!C18))</f>
        <v/>
      </c>
      <c r="D10" s="84" t="str">
        <f>IF(Dati!J18&lt;7,"",IF(Dati!J18&gt;=8,"",Dati!J18))</f>
        <v/>
      </c>
      <c r="E10" s="84" t="str">
        <f>IF(Dati!K18&lt;7,"",IF(Dati!K18&gt;=8,"",Dati!K18))</f>
        <v/>
      </c>
      <c r="F10" s="84" t="str">
        <f>IF(Dati!L18&lt;7,"",IF(Dati!L18&gt;=8,"",Dati!L18))</f>
        <v/>
      </c>
      <c r="G10" s="84" t="str">
        <f>IF(Dati!M18&lt;7,"",IF(Dati!M18&gt;=8,"",Dati!M18))</f>
        <v/>
      </c>
      <c r="H10" s="84" t="str">
        <f>IF(Dati!N18&lt;7,"",IF(Dati!N18&gt;=8,"",Dati!N18))</f>
        <v/>
      </c>
      <c r="I10" s="56" t="str">
        <f>IF(C10&lt;7,"",IF(C10&gt;=8,"",IF(Dati!J18="","",(Dati!J18)/C10*100)))</f>
        <v/>
      </c>
      <c r="J10" s="56" t="str">
        <f>IF(C10&lt;7,"",IF(C10&gt;=8,"",IF(Dati!K18="","",(Dati!K18)/C10*100)))</f>
        <v/>
      </c>
      <c r="K10" s="56" t="str">
        <f>IF(C10&lt;7,"",IF(C10&gt;=8,"",IF(Dati!L18="","",(Dati!L18)/C10*100)))</f>
        <v/>
      </c>
      <c r="L10" s="56" t="str">
        <f>IF(C10&lt;7,"",IF(C10&gt;=8,"",IF(Dati!M18="","",(Dati!M18)/C10*100)))</f>
        <v/>
      </c>
      <c r="M10" s="56" t="str">
        <f>IF(C10&lt;7,"",IF(C10&gt;=8,"",IF(Dati!N18="","",(Dati!N18)/C10*100)))</f>
        <v/>
      </c>
      <c r="N10" s="57"/>
      <c r="O10" s="85" t="s">
        <v>28</v>
      </c>
      <c r="Q10" s="84" t="str">
        <f>IF(COUNT(D6:H22,D32:H48,D58:H74,D84:H100,D110:H126,D136:H152,D162:H178,D188:H204)&lt;2,"Immettere più dati",IF(P13&lt;2,"Immettere più lab.",Q9*2^0.5*(TINV(0.05,COUNT(D6:H22,D32:H48,D58:H74,D84:H100,D110:H126,D136:H152,D162:H178,D188:H204)-1))))</f>
        <v>Immettere più dati</v>
      </c>
    </row>
    <row r="11" spans="1:17" x14ac:dyDescent="0.25">
      <c r="A11" s="82">
        <f>Dati!A19</f>
        <v>6</v>
      </c>
      <c r="B11" s="82">
        <f>Dati!B19</f>
        <v>2008</v>
      </c>
      <c r="C11" s="83">
        <f>IF(Dati!C19="","",LOG(Dati!C19))</f>
        <v>3.1931245983544616</v>
      </c>
      <c r="D11" s="84" t="str">
        <f>IF(Dati!J19&lt;7,"",IF(Dati!J19&gt;=8,"",Dati!J19))</f>
        <v/>
      </c>
      <c r="E11" s="84" t="str">
        <f>IF(Dati!K19&lt;7,"",IF(Dati!K19&gt;=8,"",Dati!K19))</f>
        <v/>
      </c>
      <c r="F11" s="84" t="str">
        <f>IF(Dati!L19&lt;7,"",IF(Dati!L19&gt;=8,"",Dati!L19))</f>
        <v/>
      </c>
      <c r="G11" s="84" t="str">
        <f>IF(Dati!M19&lt;7,"",IF(Dati!M19&gt;=8,"",Dati!M19))</f>
        <v/>
      </c>
      <c r="H11" s="84" t="str">
        <f>IF(Dati!N19&lt;7,"",IF(Dati!N19&gt;=8,"",Dati!N19))</f>
        <v/>
      </c>
      <c r="I11" s="56" t="str">
        <f>IF(C11&lt;7,"",IF(C11&gt;=8,"",IF(Dati!J19="","",(Dati!J19)/C11*100)))</f>
        <v/>
      </c>
      <c r="J11" s="56" t="str">
        <f>IF(C11&lt;7,"",IF(C11&gt;=8,"",IF(Dati!K19="","",(Dati!K19)/C11*100)))</f>
        <v/>
      </c>
      <c r="K11" s="56" t="str">
        <f>IF(C11&lt;7,"",IF(C11&gt;=8,"",IF(Dati!L19="","",(Dati!L19)/C11*100)))</f>
        <v/>
      </c>
      <c r="L11" s="56" t="str">
        <f>IF(C11&lt;7,"",IF(C11&gt;=8,"",IF(Dati!M19="","",(Dati!M19)/C11*100)))</f>
        <v/>
      </c>
      <c r="M11" s="56" t="str">
        <f>IF(C11&lt;7,"",IF(C11&gt;=8,"",IF(Dati!N19="","",(Dati!N19)/C11*100)))</f>
        <v/>
      </c>
      <c r="N11" s="57"/>
      <c r="O11" s="57"/>
    </row>
    <row r="12" spans="1:17" x14ac:dyDescent="0.25">
      <c r="A12" s="82">
        <f>Dati!A20</f>
        <v>7</v>
      </c>
      <c r="B12" s="82" t="str">
        <f>Dati!B20</f>
        <v/>
      </c>
      <c r="C12" s="83" t="str">
        <f>IF(Dati!C20="","",LOG(Dati!C20))</f>
        <v/>
      </c>
      <c r="D12" s="84" t="str">
        <f>IF(Dati!J20&lt;7,"",IF(Dati!J20&gt;=8,"",Dati!J20))</f>
        <v/>
      </c>
      <c r="E12" s="84" t="str">
        <f>IF(Dati!K20&lt;7,"",IF(Dati!K20&gt;=8,"",Dati!K20))</f>
        <v/>
      </c>
      <c r="F12" s="84" t="str">
        <f>IF(Dati!L20&lt;7,"",IF(Dati!L20&gt;=8,"",Dati!L20))</f>
        <v/>
      </c>
      <c r="G12" s="84" t="str">
        <f>IF(Dati!M20&lt;7,"",IF(Dati!M20&gt;=8,"",Dati!M20))</f>
        <v/>
      </c>
      <c r="H12" s="84" t="str">
        <f>IF(Dati!N20&lt;7,"",IF(Dati!N20&gt;=8,"",Dati!N20))</f>
        <v/>
      </c>
      <c r="I12" s="56" t="str">
        <f>IF(C12&lt;7,"",IF(C12&gt;=8,"",IF(Dati!J20="","",(Dati!J20)/C12*100)))</f>
        <v/>
      </c>
      <c r="J12" s="56" t="str">
        <f>IF(C12&lt;7,"",IF(C12&gt;=8,"",IF(Dati!K20="","",(Dati!K20)/C12*100)))</f>
        <v/>
      </c>
      <c r="K12" s="56" t="str">
        <f>IF(C12&lt;7,"",IF(C12&gt;=8,"",IF(Dati!L20="","",(Dati!L20)/C12*100)))</f>
        <v/>
      </c>
      <c r="L12" s="56" t="str">
        <f>IF(C12&lt;7,"",IF(C12&gt;=8,"",IF(Dati!M20="","",(Dati!M20)/C12*100)))</f>
        <v/>
      </c>
      <c r="M12" s="56" t="str">
        <f>IF(C12&lt;7,"",IF(C12&gt;=8,"",IF(Dati!N20="","",(Dati!N20)/C12*100)))</f>
        <v/>
      </c>
      <c r="N12" s="57"/>
      <c r="O12" s="57"/>
    </row>
    <row r="13" spans="1:17" x14ac:dyDescent="0.25">
      <c r="A13" s="82">
        <f>Dati!A21</f>
        <v>8</v>
      </c>
      <c r="B13" s="82">
        <f>Dati!B21</f>
        <v>2008</v>
      </c>
      <c r="C13" s="83" t="str">
        <f>IF(Dati!C21="","",LOG(Dati!C21))</f>
        <v/>
      </c>
      <c r="D13" s="84" t="str">
        <f>IF(Dati!J21&lt;7,"",IF(Dati!J21&gt;=8,"",Dati!J21))</f>
        <v/>
      </c>
      <c r="E13" s="84" t="str">
        <f>IF(Dati!K21&lt;7,"",IF(Dati!K21&gt;=8,"",Dati!K21))</f>
        <v/>
      </c>
      <c r="F13" s="84" t="str">
        <f>IF(Dati!L21&lt;7,"",IF(Dati!L21&gt;=8,"",Dati!L21))</f>
        <v/>
      </c>
      <c r="G13" s="84" t="str">
        <f>IF(Dati!M21&lt;7,"",IF(Dati!M21&gt;=8,"",Dati!M21))</f>
        <v/>
      </c>
      <c r="H13" s="84" t="str">
        <f>IF(Dati!N21&lt;7,"",IF(Dati!N21&gt;=8,"",Dati!N21))</f>
        <v/>
      </c>
      <c r="I13" s="56" t="str">
        <f>IF(C13&lt;7,"",IF(C13&gt;=8,"",IF(Dati!J21="","",(Dati!J21)/C13*100)))</f>
        <v/>
      </c>
      <c r="J13" s="56" t="str">
        <f>IF(C13&lt;7,"",IF(C13&gt;=8,"",IF(Dati!K21="","",(Dati!K21)/C13*100)))</f>
        <v/>
      </c>
      <c r="K13" s="56" t="str">
        <f>IF(C13&lt;7,"",IF(C13&gt;=8,"",IF(Dati!L21="","",(Dati!L21)/C13*100)))</f>
        <v/>
      </c>
      <c r="L13" s="56" t="str">
        <f>IF(C13&lt;7,"",IF(C13&gt;=8,"",IF(Dati!M21="","",(Dati!M21)/C13*100)))</f>
        <v/>
      </c>
      <c r="M13" s="56" t="str">
        <f>IF(C13&lt;7,"",IF(C13&gt;=8,"",IF(Dati!N21="","",(Dati!N21)/C13*100)))</f>
        <v/>
      </c>
      <c r="N13" s="57"/>
      <c r="O13" s="65" t="s">
        <v>32</v>
      </c>
      <c r="P13" s="52">
        <f>COUNT(E24,D50,D76,D102,D128,D154,D180,D206)</f>
        <v>0</v>
      </c>
    </row>
    <row r="14" spans="1:17" x14ac:dyDescent="0.25">
      <c r="A14" s="82">
        <f>Dati!A22</f>
        <v>9</v>
      </c>
      <c r="B14" s="82" t="e">
        <f>Dati!B22</f>
        <v>#REF!</v>
      </c>
      <c r="C14" s="83" t="e">
        <f>IF(Dati!C22="","",LOG(Dati!C22))</f>
        <v>#REF!</v>
      </c>
      <c r="D14" s="84" t="e">
        <f>IF(Dati!J22&lt;7,"",IF(Dati!J22&gt;=8,"",Dati!J22))</f>
        <v>#REF!</v>
      </c>
      <c r="E14" s="84" t="e">
        <f>IF(Dati!K22&lt;7,"",IF(Dati!K22&gt;=8,"",Dati!K22))</f>
        <v>#REF!</v>
      </c>
      <c r="F14" s="84" t="e">
        <f>IF(Dati!L22&lt;7,"",IF(Dati!L22&gt;=8,"",Dati!L22))</f>
        <v>#REF!</v>
      </c>
      <c r="G14" s="84" t="e">
        <f>IF(Dati!M22&lt;7,"",IF(Dati!M22&gt;=8,"",Dati!M22))</f>
        <v>#REF!</v>
      </c>
      <c r="H14" s="84" t="e">
        <f>IF(Dati!N22&lt;7,"",IF(Dati!N22&gt;=8,"",Dati!N22))</f>
        <v>#REF!</v>
      </c>
      <c r="I14" s="56" t="e">
        <f>IF(C14&lt;7,"",IF(C14&gt;=8,"",IF(Dati!J22="","",(Dati!J22)/C14*100)))</f>
        <v>#REF!</v>
      </c>
      <c r="J14" s="56" t="e">
        <f>IF(C14&lt;7,"",IF(C14&gt;=8,"",IF(Dati!K22="","",(Dati!K22)/C14*100)))</f>
        <v>#REF!</v>
      </c>
      <c r="K14" s="56" t="e">
        <f>IF(C14&lt;7,"",IF(C14&gt;=8,"",IF(Dati!L22="","",(Dati!L22)/C14*100)))</f>
        <v>#REF!</v>
      </c>
      <c r="L14" s="56" t="e">
        <f>IF(C14&lt;7,"",IF(C14&gt;=8,"",IF(Dati!M22="","",(Dati!M22)/C14*100)))</f>
        <v>#REF!</v>
      </c>
      <c r="M14" s="56" t="e">
        <f>IF(C14&lt;7,"",IF(C14&gt;=8,"",IF(Dati!N22="","",(Dati!N22)/C14*100)))</f>
        <v>#REF!</v>
      </c>
      <c r="N14" s="57"/>
      <c r="O14" s="57"/>
    </row>
    <row r="15" spans="1:17" x14ac:dyDescent="0.25">
      <c r="A15" s="82">
        <f>Dati!A23</f>
        <v>10</v>
      </c>
      <c r="B15" s="82" t="e">
        <f>Dati!B23</f>
        <v>#REF!</v>
      </c>
      <c r="C15" s="83" t="e">
        <f>IF(Dati!C23="","",LOG(Dati!C23))</f>
        <v>#REF!</v>
      </c>
      <c r="D15" s="84" t="e">
        <f>IF(Dati!J23&lt;7,"",IF(Dati!J23&gt;=8,"",Dati!J23))</f>
        <v>#REF!</v>
      </c>
      <c r="E15" s="84" t="e">
        <f>IF(Dati!K23&lt;7,"",IF(Dati!K23&gt;=8,"",Dati!K23))</f>
        <v>#REF!</v>
      </c>
      <c r="F15" s="84" t="e">
        <f>IF(Dati!L23&lt;7,"",IF(Dati!L23&gt;=8,"",Dati!L23))</f>
        <v>#REF!</v>
      </c>
      <c r="G15" s="84" t="e">
        <f>IF(Dati!M23&lt;7,"",IF(Dati!M23&gt;=8,"",Dati!M23))</f>
        <v>#REF!</v>
      </c>
      <c r="H15" s="84" t="e">
        <f>IF(Dati!N23&lt;7,"",IF(Dati!N23&gt;=8,"",Dati!N23))</f>
        <v>#REF!</v>
      </c>
      <c r="I15" s="56" t="e">
        <f>IF(C15&lt;7,"",IF(C15&gt;=8,"",IF(Dati!J23="","",(Dati!J23)/C15*100)))</f>
        <v>#REF!</v>
      </c>
      <c r="J15" s="56" t="e">
        <f>IF(C15&lt;7,"",IF(C15&gt;=8,"",IF(Dati!K23="","",(Dati!K23)/C15*100)))</f>
        <v>#REF!</v>
      </c>
      <c r="K15" s="56" t="e">
        <f>IF(C15&lt;7,"",IF(C15&gt;=8,"",IF(Dati!L23="","",(Dati!L23)/C15*100)))</f>
        <v>#REF!</v>
      </c>
      <c r="L15" s="56" t="e">
        <f>IF(C15&lt;7,"",IF(C15&gt;=8,"",IF(Dati!M23="","",(Dati!M23)/C15*100)))</f>
        <v>#REF!</v>
      </c>
      <c r="M15" s="56" t="e">
        <f>IF(C15&lt;7,"",IF(C15&gt;=8,"",IF(Dati!N23="","",(Dati!N23)/C15*100)))</f>
        <v>#REF!</v>
      </c>
      <c r="N15" s="57"/>
      <c r="O15" s="57"/>
    </row>
    <row r="16" spans="1:17" x14ac:dyDescent="0.25">
      <c r="A16" s="82">
        <f>Dati!A24</f>
        <v>11</v>
      </c>
      <c r="B16" s="82" t="e">
        <f>Dati!B24</f>
        <v>#REF!</v>
      </c>
      <c r="C16" s="83" t="e">
        <f>IF(Dati!C24="","",LOG(Dati!C24))</f>
        <v>#REF!</v>
      </c>
      <c r="D16" s="84" t="e">
        <f>IF(Dati!J24&lt;7,"",IF(Dati!J24&gt;=8,"",Dati!J24))</f>
        <v>#REF!</v>
      </c>
      <c r="E16" s="84" t="e">
        <f>IF(Dati!K24&lt;7,"",IF(Dati!K24&gt;=8,"",Dati!K24))</f>
        <v>#REF!</v>
      </c>
      <c r="F16" s="84" t="e">
        <f>IF(Dati!L24&lt;7,"",IF(Dati!L24&gt;=8,"",Dati!L24))</f>
        <v>#REF!</v>
      </c>
      <c r="G16" s="84" t="e">
        <f>IF(Dati!M24&lt;7,"",IF(Dati!M24&gt;=8,"",Dati!M24))</f>
        <v>#REF!</v>
      </c>
      <c r="H16" s="84" t="e">
        <f>IF(Dati!N24&lt;7,"",IF(Dati!N24&gt;=8,"",Dati!N24))</f>
        <v>#REF!</v>
      </c>
      <c r="I16" s="56" t="e">
        <f>IF(C16&lt;7,"",IF(C16&gt;=8,"",IF(Dati!J24="","",(Dati!J24)/C16*100)))</f>
        <v>#REF!</v>
      </c>
      <c r="J16" s="56" t="e">
        <f>IF(C16&lt;7,"",IF(C16&gt;=8,"",IF(Dati!K24="","",(Dati!K24)/C16*100)))</f>
        <v>#REF!</v>
      </c>
      <c r="K16" s="56" t="e">
        <f>IF(C16&lt;7,"",IF(C16&gt;=8,"",IF(Dati!L24="","",(Dati!L24)/C16*100)))</f>
        <v>#REF!</v>
      </c>
      <c r="L16" s="56" t="e">
        <f>IF(C16&lt;7,"",IF(C16&gt;=8,"",IF(Dati!M24="","",(Dati!M24)/C16*100)))</f>
        <v>#REF!</v>
      </c>
      <c r="M16" s="56" t="e">
        <f>IF(C16&lt;7,"",IF(C16&gt;=8,"",IF(Dati!N24="","",(Dati!N24)/C16*100)))</f>
        <v>#REF!</v>
      </c>
      <c r="N16" s="57"/>
      <c r="O16" s="57"/>
    </row>
    <row r="17" spans="1:15" x14ac:dyDescent="0.25">
      <c r="A17" s="82">
        <f>Dati!A25</f>
        <v>12</v>
      </c>
      <c r="B17" s="82" t="e">
        <f>Dati!B25</f>
        <v>#REF!</v>
      </c>
      <c r="C17" s="83" t="e">
        <f>IF(Dati!C25="","",LOG(Dati!C25))</f>
        <v>#REF!</v>
      </c>
      <c r="D17" s="84" t="e">
        <f>IF(Dati!J25&lt;7,"",IF(Dati!J25&gt;=8,"",Dati!J25))</f>
        <v>#REF!</v>
      </c>
      <c r="E17" s="84" t="e">
        <f>IF(Dati!K25&lt;7,"",IF(Dati!K25&gt;=8,"",Dati!K25))</f>
        <v>#REF!</v>
      </c>
      <c r="F17" s="84" t="e">
        <f>IF(Dati!L25&lt;7,"",IF(Dati!L25&gt;=8,"",Dati!L25))</f>
        <v>#REF!</v>
      </c>
      <c r="G17" s="84" t="e">
        <f>IF(Dati!M25&lt;7,"",IF(Dati!M25&gt;=8,"",Dati!M25))</f>
        <v>#REF!</v>
      </c>
      <c r="H17" s="84" t="e">
        <f>IF(Dati!N25&lt;7,"",IF(Dati!N25&gt;=8,"",Dati!N25))</f>
        <v>#REF!</v>
      </c>
      <c r="I17" s="56" t="e">
        <f>IF(C17&lt;7,"",IF(C17&gt;=8,"",IF(Dati!J25="","",(Dati!J25)/C17*100)))</f>
        <v>#REF!</v>
      </c>
      <c r="J17" s="56" t="e">
        <f>IF(C17&lt;7,"",IF(C17&gt;=8,"",IF(Dati!K25="","",(Dati!K25)/C17*100)))</f>
        <v>#REF!</v>
      </c>
      <c r="K17" s="56" t="e">
        <f>IF(C17&lt;7,"",IF(C17&gt;=8,"",IF(Dati!L25="","",(Dati!L25)/C17*100)))</f>
        <v>#REF!</v>
      </c>
      <c r="L17" s="56" t="e">
        <f>IF(C17&lt;7,"",IF(C17&gt;=8,"",IF(Dati!M25="","",(Dati!M25)/C17*100)))</f>
        <v>#REF!</v>
      </c>
      <c r="M17" s="56" t="e">
        <f>IF(C17&lt;7,"",IF(C17&gt;=8,"",IF(Dati!N25="","",(Dati!N25)/C17*100)))</f>
        <v>#REF!</v>
      </c>
      <c r="N17" s="57"/>
      <c r="O17" s="57"/>
    </row>
    <row r="18" spans="1:15" x14ac:dyDescent="0.25">
      <c r="A18" s="82">
        <f>Dati!A26</f>
        <v>13</v>
      </c>
      <c r="B18" s="82" t="e">
        <f>Dati!B26</f>
        <v>#REF!</v>
      </c>
      <c r="C18" s="83" t="e">
        <f>IF(Dati!C26="","",LOG(Dati!C26))</f>
        <v>#REF!</v>
      </c>
      <c r="D18" s="84" t="e">
        <f>IF(Dati!J26&lt;7,"",IF(Dati!J26&gt;=8,"",Dati!J26))</f>
        <v>#REF!</v>
      </c>
      <c r="E18" s="84" t="e">
        <f>IF(Dati!K26&lt;7,"",IF(Dati!K26&gt;=8,"",Dati!K26))</f>
        <v>#REF!</v>
      </c>
      <c r="F18" s="84" t="e">
        <f>IF(Dati!L26&lt;7,"",IF(Dati!L26&gt;=8,"",Dati!L26))</f>
        <v>#REF!</v>
      </c>
      <c r="G18" s="84" t="e">
        <f>IF(Dati!M26&lt;7,"",IF(Dati!M26&gt;=8,"",Dati!M26))</f>
        <v>#REF!</v>
      </c>
      <c r="H18" s="84" t="e">
        <f>IF(Dati!N26&lt;7,"",IF(Dati!N26&gt;=8,"",Dati!N26))</f>
        <v>#REF!</v>
      </c>
      <c r="I18" s="56" t="e">
        <f>IF(C18&lt;7,"",IF(C18&gt;=8,"",IF(Dati!J26="","",(Dati!J26)/C18*100)))</f>
        <v>#REF!</v>
      </c>
      <c r="J18" s="56" t="e">
        <f>IF(C18&lt;7,"",IF(C18&gt;=8,"",IF(Dati!K26="","",(Dati!K26)/C18*100)))</f>
        <v>#REF!</v>
      </c>
      <c r="K18" s="56" t="e">
        <f>IF(C18&lt;7,"",IF(C18&gt;=8,"",IF(Dati!L26="","",(Dati!L26)/C18*100)))</f>
        <v>#REF!</v>
      </c>
      <c r="L18" s="56" t="e">
        <f>IF(C18&lt;7,"",IF(C18&gt;=8,"",IF(Dati!M26="","",(Dati!M26)/C18*100)))</f>
        <v>#REF!</v>
      </c>
      <c r="M18" s="56" t="e">
        <f>IF(C18&lt;7,"",IF(C18&gt;=8,"",IF(Dati!N26="","",(Dati!N26)/C18*100)))</f>
        <v>#REF!</v>
      </c>
      <c r="N18" s="57"/>
      <c r="O18" s="57"/>
    </row>
    <row r="19" spans="1:15" x14ac:dyDescent="0.25">
      <c r="A19" s="82">
        <f>Dati!A27</f>
        <v>14</v>
      </c>
      <c r="B19" s="82" t="e">
        <f>Dati!B27</f>
        <v>#REF!</v>
      </c>
      <c r="C19" s="83" t="e">
        <f>IF(Dati!C27="","",LOG(Dati!C27))</f>
        <v>#REF!</v>
      </c>
      <c r="D19" s="84" t="e">
        <f>IF(Dati!J27&lt;7,"",IF(Dati!J27&gt;=8,"",Dati!J27))</f>
        <v>#REF!</v>
      </c>
      <c r="E19" s="84" t="e">
        <f>IF(Dati!K27&lt;7,"",IF(Dati!K27&gt;=8,"",Dati!K27))</f>
        <v>#REF!</v>
      </c>
      <c r="F19" s="84" t="e">
        <f>IF(Dati!L27&lt;7,"",IF(Dati!L27&gt;=8,"",Dati!L27))</f>
        <v>#REF!</v>
      </c>
      <c r="G19" s="84" t="e">
        <f>IF(Dati!M27&lt;7,"",IF(Dati!M27&gt;=8,"",Dati!M27))</f>
        <v>#REF!</v>
      </c>
      <c r="H19" s="84" t="e">
        <f>IF(Dati!N27&lt;7,"",IF(Dati!N27&gt;=8,"",Dati!N27))</f>
        <v>#REF!</v>
      </c>
      <c r="I19" s="56" t="e">
        <f>IF(C19&lt;7,"",IF(C19&gt;=8,"",IF(Dati!J27="","",(Dati!J27)/C19*100)))</f>
        <v>#REF!</v>
      </c>
      <c r="J19" s="56" t="e">
        <f>IF(C19&lt;7,"",IF(C19&gt;=8,"",IF(Dati!K27="","",(Dati!K27)/C19*100)))</f>
        <v>#REF!</v>
      </c>
      <c r="K19" s="56" t="e">
        <f>IF(C19&lt;7,"",IF(C19&gt;=8,"",IF(Dati!L27="","",(Dati!L27)/C19*100)))</f>
        <v>#REF!</v>
      </c>
      <c r="L19" s="56" t="e">
        <f>IF(C19&lt;7,"",IF(C19&gt;=8,"",IF(Dati!M27="","",(Dati!M27)/C19*100)))</f>
        <v>#REF!</v>
      </c>
      <c r="M19" s="56" t="e">
        <f>IF(C19&lt;7,"",IF(C19&gt;=8,"",IF(Dati!N27="","",(Dati!N27)/C19*100)))</f>
        <v>#REF!</v>
      </c>
      <c r="N19" s="57"/>
      <c r="O19" s="57"/>
    </row>
    <row r="20" spans="1:15" x14ac:dyDescent="0.25">
      <c r="A20" s="82">
        <f>Dati!A28</f>
        <v>15</v>
      </c>
      <c r="B20" s="82" t="e">
        <f>Dati!B28</f>
        <v>#REF!</v>
      </c>
      <c r="C20" s="83" t="e">
        <f>IF(Dati!C28="","",LOG(Dati!C28))</f>
        <v>#REF!</v>
      </c>
      <c r="D20" s="84" t="e">
        <f>IF(Dati!J28&lt;7,"",IF(Dati!J28&gt;=8,"",Dati!J28))</f>
        <v>#REF!</v>
      </c>
      <c r="E20" s="84" t="e">
        <f>IF(Dati!K28&lt;7,"",IF(Dati!K28&gt;=8,"",Dati!K28))</f>
        <v>#REF!</v>
      </c>
      <c r="F20" s="84" t="e">
        <f>IF(Dati!L28&lt;7,"",IF(Dati!L28&gt;=8,"",Dati!L28))</f>
        <v>#REF!</v>
      </c>
      <c r="G20" s="84" t="e">
        <f>IF(Dati!M28&lt;7,"",IF(Dati!M28&gt;=8,"",Dati!M28))</f>
        <v>#REF!</v>
      </c>
      <c r="H20" s="84" t="e">
        <f>IF(Dati!N28&lt;7,"",IF(Dati!N28&gt;=8,"",Dati!N28))</f>
        <v>#REF!</v>
      </c>
      <c r="I20" s="56" t="e">
        <f>IF(C20&lt;7,"",IF(C20&gt;=8,"",IF(Dati!J28="","",(Dati!J28)/C20*100)))</f>
        <v>#REF!</v>
      </c>
      <c r="J20" s="56" t="e">
        <f>IF(C20&lt;7,"",IF(C20&gt;=8,"",IF(Dati!K28="","",(Dati!K28)/C20*100)))</f>
        <v>#REF!</v>
      </c>
      <c r="K20" s="56" t="e">
        <f>IF(C20&lt;7,"",IF(C20&gt;=8,"",IF(Dati!L28="","",(Dati!L28)/C20*100)))</f>
        <v>#REF!</v>
      </c>
      <c r="L20" s="56" t="e">
        <f>IF(C20&lt;7,"",IF(C20&gt;=8,"",IF(Dati!M28="","",(Dati!M28)/C20*100)))</f>
        <v>#REF!</v>
      </c>
      <c r="M20" s="56" t="e">
        <f>IF(C20&lt;7,"",IF(C20&gt;=8,"",IF(Dati!N28="","",(Dati!N28)/C20*100)))</f>
        <v>#REF!</v>
      </c>
      <c r="N20" s="57"/>
      <c r="O20" s="57"/>
    </row>
    <row r="21" spans="1:15" x14ac:dyDescent="0.25">
      <c r="A21" s="82">
        <f>Dati!A29</f>
        <v>16</v>
      </c>
      <c r="B21" s="82" t="e">
        <f>Dati!B29</f>
        <v>#REF!</v>
      </c>
      <c r="C21" s="83" t="e">
        <f>IF(Dati!C29="","",LOG(Dati!C29))</f>
        <v>#REF!</v>
      </c>
      <c r="D21" s="84" t="e">
        <f>IF(Dati!J29&lt;7,"",IF(Dati!J29&gt;=8,"",Dati!J29))</f>
        <v>#REF!</v>
      </c>
      <c r="E21" s="84" t="e">
        <f>IF(Dati!K29&lt;7,"",IF(Dati!K29&gt;=8,"",Dati!K29))</f>
        <v>#REF!</v>
      </c>
      <c r="F21" s="84" t="e">
        <f>IF(Dati!L29&lt;7,"",IF(Dati!L29&gt;=8,"",Dati!L29))</f>
        <v>#REF!</v>
      </c>
      <c r="G21" s="84" t="e">
        <f>IF(Dati!M29&lt;7,"",IF(Dati!M29&gt;=8,"",Dati!M29))</f>
        <v>#REF!</v>
      </c>
      <c r="H21" s="84" t="e">
        <f>IF(Dati!N29&lt;7,"",IF(Dati!N29&gt;=8,"",Dati!N29))</f>
        <v>#REF!</v>
      </c>
      <c r="I21" s="56" t="e">
        <f>IF(C21&lt;7,"",IF(C21&gt;=8,"",IF(Dati!J29="","",(Dati!J29)/C21*100)))</f>
        <v>#REF!</v>
      </c>
      <c r="J21" s="56" t="e">
        <f>IF(C21&lt;7,"",IF(C21&gt;=8,"",IF(Dati!K29="","",(Dati!K29)/C21*100)))</f>
        <v>#REF!</v>
      </c>
      <c r="K21" s="56" t="e">
        <f>IF(C21&lt;7,"",IF(C21&gt;=8,"",IF(Dati!L29="","",(Dati!L29)/C21*100)))</f>
        <v>#REF!</v>
      </c>
      <c r="L21" s="56" t="e">
        <f>IF(C21&lt;7,"",IF(C21&gt;=8,"",IF(Dati!M29="","",(Dati!M29)/C21*100)))</f>
        <v>#REF!</v>
      </c>
      <c r="M21" s="56" t="e">
        <f>IF(C21&lt;7,"",IF(C21&gt;=8,"",IF(Dati!N29="","",(Dati!N29)/C21*100)))</f>
        <v>#REF!</v>
      </c>
      <c r="N21" s="57"/>
      <c r="O21" s="57"/>
    </row>
    <row r="22" spans="1:15" x14ac:dyDescent="0.25">
      <c r="A22" s="82">
        <f>Dati!A30</f>
        <v>17</v>
      </c>
      <c r="B22" s="82" t="e">
        <f>Dati!B30</f>
        <v>#REF!</v>
      </c>
      <c r="C22" s="83" t="e">
        <f>IF(Dati!C30="","",LOG(Dati!C30))</f>
        <v>#REF!</v>
      </c>
      <c r="D22" s="84" t="e">
        <f>IF(Dati!J30&lt;7,"",IF(Dati!J30&gt;=8,"",Dati!J30))</f>
        <v>#REF!</v>
      </c>
      <c r="E22" s="84" t="e">
        <f>IF(Dati!K30&lt;7,"",IF(Dati!K30&gt;=8,"",Dati!K30))</f>
        <v>#REF!</v>
      </c>
      <c r="F22" s="84" t="e">
        <f>IF(Dati!L30&lt;7,"",IF(Dati!L30&gt;=8,"",Dati!L30))</f>
        <v>#REF!</v>
      </c>
      <c r="G22" s="84" t="e">
        <f>IF(Dati!M30&lt;7,"",IF(Dati!M30&gt;=8,"",Dati!M30))</f>
        <v>#REF!</v>
      </c>
      <c r="H22" s="84" t="e">
        <f>IF(Dati!N30&lt;7,"",IF(Dati!N30&gt;=8,"",Dati!N30))</f>
        <v>#REF!</v>
      </c>
      <c r="I22" s="56" t="e">
        <f>IF(C22&lt;7,"",IF(C22&gt;=8,"",IF(Dati!J30="","",(Dati!J30)/C22*100)))</f>
        <v>#REF!</v>
      </c>
      <c r="J22" s="56" t="e">
        <f>IF(C22&lt;7,"",IF(C22&gt;=8,"",IF(Dati!K30="","",(Dati!K30)/C22*100)))</f>
        <v>#REF!</v>
      </c>
      <c r="K22" s="56" t="e">
        <f>IF(C22&lt;7,"",IF(C22&gt;=8,"",IF(Dati!L30="","",(Dati!L30)/C22*100)))</f>
        <v>#REF!</v>
      </c>
      <c r="L22" s="56" t="e">
        <f>IF(C22&lt;7,"",IF(C22&gt;=8,"",IF(Dati!M30="","",(Dati!M30)/C22*100)))</f>
        <v>#REF!</v>
      </c>
      <c r="M22" s="56" t="e">
        <f>IF(C22&lt;7,"",IF(C22&gt;=8,"",IF(Dati!N30="","",(Dati!N30)/C22*100)))</f>
        <v>#REF!</v>
      </c>
      <c r="N22" s="57"/>
      <c r="O22" s="57"/>
    </row>
    <row r="23" spans="1:15" x14ac:dyDescent="0.25">
      <c r="A23" s="66"/>
      <c r="B23" s="66"/>
      <c r="C23" s="67"/>
      <c r="D23" s="66"/>
      <c r="E23" s="66"/>
      <c r="F23" s="66"/>
      <c r="G23" s="66"/>
      <c r="H23" s="66"/>
    </row>
    <row r="24" spans="1:15" x14ac:dyDescent="0.25">
      <c r="A24" s="82"/>
      <c r="B24" s="82"/>
      <c r="C24" s="83" t="s">
        <v>14</v>
      </c>
      <c r="D24" s="83"/>
      <c r="E24" s="84" t="str">
        <f>IF(COUNT(D6:H22)&lt;2,"",AVERAGE(D6:H22))</f>
        <v/>
      </c>
      <c r="F24" s="83"/>
      <c r="G24" s="83"/>
      <c r="H24" s="83"/>
      <c r="J24" s="86" t="s">
        <v>7</v>
      </c>
    </row>
    <row r="25" spans="1:15" x14ac:dyDescent="0.25">
      <c r="C25" s="86" t="s">
        <v>6</v>
      </c>
      <c r="E25" s="84" t="str">
        <f>IF(COUNT(D6:H22)&lt;2,"",STDEV(D6:H22))</f>
        <v/>
      </c>
      <c r="J25" s="86" t="s">
        <v>14</v>
      </c>
      <c r="K25" s="86"/>
      <c r="L25" s="84" t="str">
        <f>IF(COUNT(I6:M22)=0,"",AVERAGE(I6:M22))</f>
        <v/>
      </c>
    </row>
    <row r="26" spans="1:15" x14ac:dyDescent="0.25">
      <c r="C26" s="86" t="s">
        <v>23</v>
      </c>
      <c r="E26" s="84" t="str">
        <f>IF(COUNT(D6:H22)=0,"Immettere dati",IF(COUNT(D6:H22)&lt;2,"Immettere più dati",E25*2^0.5*(TINV(0.05,COUNT(D6:H22)-1))))</f>
        <v>Immettere dati</v>
      </c>
      <c r="F26" s="83" t="str">
        <f>IF(COUNT(D6:H22)=0,"",IF(COUNT(D6:H22)&lt;6,"Attenzione, dati insufficienti!",""))</f>
        <v/>
      </c>
      <c r="J26" s="86" t="s">
        <v>52</v>
      </c>
      <c r="K26" s="86"/>
      <c r="L26" s="84" t="str">
        <f>IF(COUNT(I6:M22)&lt;2,"",STDEV(I6:M22)*2)</f>
        <v/>
      </c>
    </row>
    <row r="27" spans="1:15" x14ac:dyDescent="0.25">
      <c r="C27" s="52" t="s">
        <v>9</v>
      </c>
      <c r="E27" s="84" t="str">
        <f>IF(COUNT(D6:H22)&lt;2,"",E26/(2^0.5))</f>
        <v/>
      </c>
      <c r="F27" s="87" t="str">
        <f>IF(COUNT(D6:H22)=0,"",IF(COUNT(D6:H22)&lt;6,"Attenzione, dati insufficienti!",""))</f>
        <v/>
      </c>
      <c r="J27" s="88" t="s">
        <v>48</v>
      </c>
      <c r="L27" s="52" t="str">
        <f>IF(COUNT(I6:M22)&lt;2,"",DEVSQ(I6:M22))</f>
        <v/>
      </c>
    </row>
    <row r="28" spans="1:15" x14ac:dyDescent="0.25">
      <c r="C28" s="52" t="s">
        <v>10</v>
      </c>
      <c r="E28" s="84" t="str">
        <f>IF(COUNT(D6:H22)&lt;2,"",E26/2)</f>
        <v/>
      </c>
      <c r="F28" s="87" t="str">
        <f>IF(COUNT(D6:H22)=0,"",IF(COUNT(D6:H22)&lt;6,"Attenzione, dati insufficienti!",""))</f>
        <v/>
      </c>
      <c r="J28" s="88" t="s">
        <v>49</v>
      </c>
      <c r="L28" s="52" t="str">
        <f>IF(COUNT(I6:M22)&lt;2,"",VAR(I6:M22))</f>
        <v/>
      </c>
    </row>
    <row r="29" spans="1:15" x14ac:dyDescent="0.25">
      <c r="E29" s="84"/>
    </row>
    <row r="30" spans="1:15" x14ac:dyDescent="0.25">
      <c r="A30" s="52" t="s">
        <v>16</v>
      </c>
      <c r="D30" s="45"/>
      <c r="E30" s="44"/>
      <c r="F30" s="44"/>
    </row>
    <row r="31" spans="1:15" ht="36" x14ac:dyDescent="0.25">
      <c r="A31" s="66" t="str">
        <f>Dati!A45</f>
        <v>N.</v>
      </c>
      <c r="B31" s="66" t="str">
        <f>Dati!B45</f>
        <v>Anno</v>
      </c>
      <c r="C31" s="66" t="str">
        <f>Dati!C45</f>
        <v>Valore assegnato</v>
      </c>
      <c r="D31" s="66">
        <f>Dati!D45</f>
        <v>1</v>
      </c>
      <c r="E31" s="66">
        <f>Dati!E45</f>
        <v>2</v>
      </c>
      <c r="F31" s="66">
        <f>Dati!F45</f>
        <v>3</v>
      </c>
      <c r="G31" s="66">
        <f>Dati!G45</f>
        <v>4</v>
      </c>
      <c r="H31" s="66">
        <f>Dati!H45</f>
        <v>5</v>
      </c>
      <c r="I31" s="1016" t="s">
        <v>13</v>
      </c>
      <c r="J31" s="1016"/>
      <c r="K31" s="1016"/>
      <c r="L31" s="1016"/>
      <c r="M31" s="1016"/>
    </row>
    <row r="32" spans="1:15" x14ac:dyDescent="0.25">
      <c r="A32" s="66">
        <f>Dati!A46</f>
        <v>1</v>
      </c>
      <c r="B32" s="66">
        <f>Dati!B46</f>
        <v>2007</v>
      </c>
      <c r="C32" s="83" t="e">
        <f>IF(Dati!C46="","",LOG(Dati!C46))</f>
        <v>#VALUE!</v>
      </c>
      <c r="D32" s="84" t="e">
        <f>IF(Dati!J46&lt;7,"",IF(Dati!J46&gt;=8,"",Dati!J46))</f>
        <v>#VALUE!</v>
      </c>
      <c r="E32" s="84" t="str">
        <f>IF(Dati!K46&lt;7,"",IF(Dati!K46&gt;=8,"",Dati!K46))</f>
        <v/>
      </c>
      <c r="F32" s="84" t="str">
        <f>IF(Dati!L46&lt;7,"",IF(Dati!L46&gt;=8,"",Dati!L46))</f>
        <v/>
      </c>
      <c r="G32" s="84" t="e">
        <f>IF(Dati!M46&lt;7,"",IF(Dati!M46&gt;=8,"",Dati!M46))</f>
        <v>#VALUE!</v>
      </c>
      <c r="H32" s="84" t="str">
        <f>IF(Dati!N46&lt;7,"",IF(Dati!N46&gt;=8,"",Dati!N46))</f>
        <v/>
      </c>
      <c r="I32" s="56" t="e">
        <f>IF(C32&lt;7,"",IF(C32&gt;=8,"",IF(Dati!J46="","",(Dati!J46)/C32*100)))</f>
        <v>#VALUE!</v>
      </c>
      <c r="J32" s="56" t="e">
        <f>IF(C32&lt;7,"",IF(C32&gt;=8,"",IF(Dati!K46="","",(Dati!K46)/C32*100)))</f>
        <v>#VALUE!</v>
      </c>
      <c r="K32" s="56" t="e">
        <f>IF(C32&lt;7,"",IF(C32&gt;=8,"",IF(Dati!L46="","",(Dati!L46)/C32*100)))</f>
        <v>#VALUE!</v>
      </c>
      <c r="L32" s="56" t="e">
        <f>IF(C32&lt;7,"",IF(C32&gt;=8,"",IF(Dati!M46="","",(Dati!M46)/C32*100)))</f>
        <v>#VALUE!</v>
      </c>
      <c r="M32" s="56" t="e">
        <f>IF(C32&lt;7,"",IF(C32&gt;=8,"",IF(Dati!N46="","",(Dati!N46)/C32*100)))</f>
        <v>#VALUE!</v>
      </c>
    </row>
    <row r="33" spans="1:13" x14ac:dyDescent="0.25">
      <c r="A33" s="66">
        <f>Dati!A47</f>
        <v>2</v>
      </c>
      <c r="B33" s="66">
        <f>Dati!B47</f>
        <v>2008</v>
      </c>
      <c r="C33" s="83">
        <f>IF(Dati!C47="","",LOG(Dati!C47))</f>
        <v>2.9395192526186187</v>
      </c>
      <c r="D33" s="84" t="str">
        <f>IF(Dati!J47&lt;7,"",IF(Dati!J47&gt;=8,"",Dati!J47))</f>
        <v/>
      </c>
      <c r="E33" s="84" t="str">
        <f>IF(Dati!K47&lt;7,"",IF(Dati!K47&gt;=8,"",Dati!K47))</f>
        <v/>
      </c>
      <c r="F33" s="84" t="str">
        <f>IF(Dati!L47&lt;7,"",IF(Dati!L47&gt;=8,"",Dati!L47))</f>
        <v/>
      </c>
      <c r="G33" s="84" t="str">
        <f>IF(Dati!M47&lt;7,"",IF(Dati!M47&gt;=8,"",Dati!M47))</f>
        <v/>
      </c>
      <c r="H33" s="84" t="str">
        <f>IF(Dati!N47&lt;7,"",IF(Dati!N47&gt;=8,"",Dati!N47))</f>
        <v/>
      </c>
      <c r="I33" s="56" t="str">
        <f>IF(C33&lt;7,"",IF(C33&gt;=8,"",IF(Dati!J47="","",(Dati!J47)/C33*100)))</f>
        <v/>
      </c>
      <c r="J33" s="56" t="str">
        <f>IF(C33&lt;7,"",IF(C33&gt;=8,"",IF(Dati!K47="","",(Dati!K47)/C33*100)))</f>
        <v/>
      </c>
      <c r="K33" s="56" t="str">
        <f>IF(C33&lt;7,"",IF(C33&gt;=8,"",IF(Dati!L47="","",(Dati!L47)/C33*100)))</f>
        <v/>
      </c>
      <c r="L33" s="56" t="str">
        <f>IF(C33&lt;7,"",IF(C33&gt;=8,"",IF(Dati!M47="","",(Dati!M47)/C33*100)))</f>
        <v/>
      </c>
      <c r="M33" s="56" t="str">
        <f>IF(C33&lt;7,"",IF(C33&gt;=8,"",IF(Dati!N47="","",(Dati!N47)/C33*100)))</f>
        <v/>
      </c>
    </row>
    <row r="34" spans="1:13" x14ac:dyDescent="0.25">
      <c r="A34" s="66">
        <f>Dati!A48</f>
        <v>3</v>
      </c>
      <c r="B34" s="66" t="str">
        <f>Dati!B48</f>
        <v/>
      </c>
      <c r="C34" s="83" t="str">
        <f>IF(Dati!C48="","",LOG(Dati!C48))</f>
        <v/>
      </c>
      <c r="D34" s="84" t="str">
        <f>IF(Dati!J48&lt;7,"",IF(Dati!J48&gt;=8,"",Dati!J48))</f>
        <v/>
      </c>
      <c r="E34" s="84" t="str">
        <f>IF(Dati!K48&lt;7,"",IF(Dati!K48&gt;=8,"",Dati!K48))</f>
        <v/>
      </c>
      <c r="F34" s="84" t="str">
        <f>IF(Dati!L48&lt;7,"",IF(Dati!L48&gt;=8,"",Dati!L48))</f>
        <v/>
      </c>
      <c r="G34" s="84" t="str">
        <f>IF(Dati!M48&lt;7,"",IF(Dati!M48&gt;=8,"",Dati!M48))</f>
        <v/>
      </c>
      <c r="H34" s="84" t="str">
        <f>IF(Dati!N48&lt;7,"",IF(Dati!N48&gt;=8,"",Dati!N48))</f>
        <v/>
      </c>
      <c r="I34" s="56" t="str">
        <f>IF(C34&lt;7,"",IF(C34&gt;=8,"",IF(Dati!J48="","",(Dati!J48)/C34*100)))</f>
        <v/>
      </c>
      <c r="J34" s="56" t="str">
        <f>IF(C34&lt;7,"",IF(C34&gt;=8,"",IF(Dati!K48="","",(Dati!K48)/C34*100)))</f>
        <v/>
      </c>
      <c r="K34" s="56" t="str">
        <f>IF(C34&lt;7,"",IF(C34&gt;=8,"",IF(Dati!L48="","",(Dati!L48)/C34*100)))</f>
        <v/>
      </c>
      <c r="L34" s="56" t="str">
        <f>IF(C34&lt;7,"",IF(C34&gt;=8,"",IF(Dati!M48="","",(Dati!M48)/C34*100)))</f>
        <v/>
      </c>
      <c r="M34" s="56" t="str">
        <f>IF(C34&lt;7,"",IF(C34&gt;=8,"",IF(Dati!N48="","",(Dati!N48)/C34*100)))</f>
        <v/>
      </c>
    </row>
    <row r="35" spans="1:13" x14ac:dyDescent="0.25">
      <c r="A35" s="66">
        <f>Dati!A49</f>
        <v>4</v>
      </c>
      <c r="B35" s="66" t="str">
        <f>Dati!B49</f>
        <v/>
      </c>
      <c r="C35" s="83" t="str">
        <f>IF(Dati!C49="","",LOG(Dati!C49))</f>
        <v/>
      </c>
      <c r="D35" s="84" t="str">
        <f>IF(Dati!J49&lt;7,"",IF(Dati!J49&gt;=8,"",Dati!J49))</f>
        <v/>
      </c>
      <c r="E35" s="84" t="str">
        <f>IF(Dati!K49&lt;7,"",IF(Dati!K49&gt;=8,"",Dati!K49))</f>
        <v/>
      </c>
      <c r="F35" s="84" t="str">
        <f>IF(Dati!L49&lt;7,"",IF(Dati!L49&gt;=8,"",Dati!L49))</f>
        <v/>
      </c>
      <c r="G35" s="84" t="str">
        <f>IF(Dati!M49&lt;7,"",IF(Dati!M49&gt;=8,"",Dati!M49))</f>
        <v/>
      </c>
      <c r="H35" s="84" t="str">
        <f>IF(Dati!N49&lt;7,"",IF(Dati!N49&gt;=8,"",Dati!N49))</f>
        <v/>
      </c>
      <c r="I35" s="56" t="str">
        <f>IF(C35&lt;7,"",IF(C35&gt;=8,"",IF(Dati!J49="","",(Dati!J49)/C35*100)))</f>
        <v/>
      </c>
      <c r="J35" s="56" t="str">
        <f>IF(C35&lt;7,"",IF(C35&gt;=8,"",IF(Dati!K49="","",(Dati!K49)/C35*100)))</f>
        <v/>
      </c>
      <c r="K35" s="56" t="str">
        <f>IF(C35&lt;7,"",IF(C35&gt;=8,"",IF(Dati!L49="","",(Dati!L49)/C35*100)))</f>
        <v/>
      </c>
      <c r="L35" s="56" t="str">
        <f>IF(C35&lt;7,"",IF(C35&gt;=8,"",IF(Dati!M49="","",(Dati!M49)/C35*100)))</f>
        <v/>
      </c>
      <c r="M35" s="56" t="str">
        <f>IF(C35&lt;7,"",IF(C35&gt;=8,"",IF(Dati!N49="","",(Dati!N49)/C35*100)))</f>
        <v/>
      </c>
    </row>
    <row r="36" spans="1:13" x14ac:dyDescent="0.25">
      <c r="A36" s="66">
        <f>Dati!A50</f>
        <v>5</v>
      </c>
      <c r="B36" s="66" t="str">
        <f>Dati!B50</f>
        <v/>
      </c>
      <c r="C36" s="83" t="str">
        <f>IF(Dati!C50="","",LOG(Dati!C50))</f>
        <v/>
      </c>
      <c r="D36" s="84" t="str">
        <f>IF(Dati!J50&lt;7,"",IF(Dati!J50&gt;=8,"",Dati!J50))</f>
        <v/>
      </c>
      <c r="E36" s="84" t="str">
        <f>IF(Dati!K50&lt;7,"",IF(Dati!K50&gt;=8,"",Dati!K50))</f>
        <v/>
      </c>
      <c r="F36" s="84" t="str">
        <f>IF(Dati!L50&lt;7,"",IF(Dati!L50&gt;=8,"",Dati!L50))</f>
        <v/>
      </c>
      <c r="G36" s="84" t="str">
        <f>IF(Dati!M50&lt;7,"",IF(Dati!M50&gt;=8,"",Dati!M50))</f>
        <v/>
      </c>
      <c r="H36" s="84" t="str">
        <f>IF(Dati!N50&lt;7,"",IF(Dati!N50&gt;=8,"",Dati!N50))</f>
        <v/>
      </c>
      <c r="I36" s="56" t="str">
        <f>IF(C36&lt;7,"",IF(C36&gt;=8,"",IF(Dati!J50="","",(Dati!J50)/C36*100)))</f>
        <v/>
      </c>
      <c r="J36" s="56" t="str">
        <f>IF(C36&lt;7,"",IF(C36&gt;=8,"",IF(Dati!K50="","",(Dati!K50)/C36*100)))</f>
        <v/>
      </c>
      <c r="K36" s="56" t="str">
        <f>IF(C36&lt;7,"",IF(C36&gt;=8,"",IF(Dati!L50="","",(Dati!L50)/C36*100)))</f>
        <v/>
      </c>
      <c r="L36" s="56" t="str">
        <f>IF(C36&lt;7,"",IF(C36&gt;=8,"",IF(Dati!M50="","",(Dati!M50)/C36*100)))</f>
        <v/>
      </c>
      <c r="M36" s="56" t="str">
        <f>IF(C36&lt;7,"",IF(C36&gt;=8,"",IF(Dati!N50="","",(Dati!N50)/C36*100)))</f>
        <v/>
      </c>
    </row>
    <row r="37" spans="1:13" x14ac:dyDescent="0.25">
      <c r="A37" s="66">
        <f>Dati!A51</f>
        <v>6</v>
      </c>
      <c r="B37" s="66" t="e">
        <f>Dati!B51</f>
        <v>#REF!</v>
      </c>
      <c r="C37" s="83" t="e">
        <f>IF(Dati!C51="","",LOG(Dati!C51))</f>
        <v>#REF!</v>
      </c>
      <c r="D37" s="84" t="e">
        <f>IF(Dati!J51&lt;7,"",IF(Dati!J51&gt;=8,"",Dati!J51))</f>
        <v>#REF!</v>
      </c>
      <c r="E37" s="84" t="e">
        <f>IF(Dati!K51&lt;7,"",IF(Dati!K51&gt;=8,"",Dati!K51))</f>
        <v>#REF!</v>
      </c>
      <c r="F37" s="84" t="e">
        <f>IF(Dati!L51&lt;7,"",IF(Dati!L51&gt;=8,"",Dati!L51))</f>
        <v>#REF!</v>
      </c>
      <c r="G37" s="84" t="e">
        <f>IF(Dati!M51&lt;7,"",IF(Dati!M51&gt;=8,"",Dati!M51))</f>
        <v>#REF!</v>
      </c>
      <c r="H37" s="84" t="e">
        <f>IF(Dati!N51&lt;7,"",IF(Dati!N51&gt;=8,"",Dati!N51))</f>
        <v>#REF!</v>
      </c>
      <c r="I37" s="56" t="e">
        <f>IF(C37&lt;7,"",IF(C37&gt;=8,"",IF(Dati!J51="","",(Dati!J51)/C37*100)))</f>
        <v>#REF!</v>
      </c>
      <c r="J37" s="56" t="e">
        <f>IF(C37&lt;7,"",IF(C37&gt;=8,"",IF(Dati!K51="","",(Dati!K51)/C37*100)))</f>
        <v>#REF!</v>
      </c>
      <c r="K37" s="56" t="e">
        <f>IF(C37&lt;7,"",IF(C37&gt;=8,"",IF(Dati!L51="","",(Dati!L51)/C37*100)))</f>
        <v>#REF!</v>
      </c>
      <c r="L37" s="56" t="e">
        <f>IF(C37&lt;7,"",IF(C37&gt;=8,"",IF(Dati!M51="","",(Dati!M51)/C37*100)))</f>
        <v>#REF!</v>
      </c>
      <c r="M37" s="56" t="e">
        <f>IF(C37&lt;7,"",IF(C37&gt;=8,"",IF(Dati!N51="","",(Dati!N51)/C37*100)))</f>
        <v>#REF!</v>
      </c>
    </row>
    <row r="38" spans="1:13" x14ac:dyDescent="0.25">
      <c r="A38" s="66">
        <f>Dati!A52</f>
        <v>7</v>
      </c>
      <c r="B38" s="66" t="e">
        <f>Dati!B52</f>
        <v>#REF!</v>
      </c>
      <c r="C38" s="83" t="e">
        <f>IF(Dati!C52="","",LOG(Dati!C52))</f>
        <v>#REF!</v>
      </c>
      <c r="D38" s="84" t="e">
        <f>IF(Dati!J52&lt;7,"",IF(Dati!J52&gt;=8,"",Dati!J52))</f>
        <v>#REF!</v>
      </c>
      <c r="E38" s="84" t="e">
        <f>IF(Dati!K52&lt;7,"",IF(Dati!K52&gt;=8,"",Dati!K52))</f>
        <v>#REF!</v>
      </c>
      <c r="F38" s="84" t="e">
        <f>IF(Dati!L52&lt;7,"",IF(Dati!L52&gt;=8,"",Dati!L52))</f>
        <v>#REF!</v>
      </c>
      <c r="G38" s="84" t="e">
        <f>IF(Dati!M52&lt;7,"",IF(Dati!M52&gt;=8,"",Dati!M52))</f>
        <v>#REF!</v>
      </c>
      <c r="H38" s="84" t="e">
        <f>IF(Dati!N52&lt;7,"",IF(Dati!N52&gt;=8,"",Dati!N52))</f>
        <v>#REF!</v>
      </c>
      <c r="I38" s="56" t="e">
        <f>IF(C38&lt;7,"",IF(C38&gt;=8,"",IF(Dati!J52="","",(Dati!J52)/C38*100)))</f>
        <v>#REF!</v>
      </c>
      <c r="J38" s="56" t="e">
        <f>IF(C38&lt;7,"",IF(C38&gt;=8,"",IF(Dati!K52="","",(Dati!K52)/C38*100)))</f>
        <v>#REF!</v>
      </c>
      <c r="K38" s="56" t="e">
        <f>IF(C38&lt;7,"",IF(C38&gt;=8,"",IF(Dati!L52="","",(Dati!L52)/C38*100)))</f>
        <v>#REF!</v>
      </c>
      <c r="L38" s="56" t="e">
        <f>IF(C38&lt;7,"",IF(C38&gt;=8,"",IF(Dati!M52="","",(Dati!M52)/C38*100)))</f>
        <v>#REF!</v>
      </c>
      <c r="M38" s="56" t="e">
        <f>IF(C38&lt;7,"",IF(C38&gt;=8,"",IF(Dati!N52="","",(Dati!N52)/C38*100)))</f>
        <v>#REF!</v>
      </c>
    </row>
    <row r="39" spans="1:13" x14ac:dyDescent="0.25">
      <c r="A39" s="66">
        <f>Dati!A53</f>
        <v>8</v>
      </c>
      <c r="B39" s="66" t="e">
        <f>Dati!B53</f>
        <v>#REF!</v>
      </c>
      <c r="C39" s="83" t="e">
        <f>IF(Dati!C53="","",LOG(Dati!C53))</f>
        <v>#REF!</v>
      </c>
      <c r="D39" s="84" t="e">
        <f>IF(Dati!J53&lt;7,"",IF(Dati!J53&gt;=8,"",Dati!J53))</f>
        <v>#REF!</v>
      </c>
      <c r="E39" s="84" t="e">
        <f>IF(Dati!K53&lt;7,"",IF(Dati!K53&gt;=8,"",Dati!K53))</f>
        <v>#REF!</v>
      </c>
      <c r="F39" s="84" t="e">
        <f>IF(Dati!L53&lt;7,"",IF(Dati!L53&gt;=8,"",Dati!L53))</f>
        <v>#REF!</v>
      </c>
      <c r="G39" s="84" t="e">
        <f>IF(Dati!M53&lt;7,"",IF(Dati!M53&gt;=8,"",Dati!M53))</f>
        <v>#REF!</v>
      </c>
      <c r="H39" s="84" t="e">
        <f>IF(Dati!N53&lt;7,"",IF(Dati!N53&gt;=8,"",Dati!N53))</f>
        <v>#REF!</v>
      </c>
      <c r="I39" s="56" t="e">
        <f>IF(C39&lt;7,"",IF(C39&gt;=8,"",IF(Dati!J53="","",(Dati!J53)/C39*100)))</f>
        <v>#REF!</v>
      </c>
      <c r="J39" s="56" t="e">
        <f>IF(C39&lt;7,"",IF(C39&gt;=8,"",IF(Dati!K53="","",(Dati!K53)/C39*100)))</f>
        <v>#REF!</v>
      </c>
      <c r="K39" s="56" t="e">
        <f>IF(C39&lt;7,"",IF(C39&gt;=8,"",IF(Dati!L53="","",(Dati!L53)/C39*100)))</f>
        <v>#REF!</v>
      </c>
      <c r="L39" s="56" t="e">
        <f>IF(C39&lt;7,"",IF(C39&gt;=8,"",IF(Dati!M53="","",(Dati!M53)/C39*100)))</f>
        <v>#REF!</v>
      </c>
      <c r="M39" s="56" t="e">
        <f>IF(C39&lt;7,"",IF(C39&gt;=8,"",IF(Dati!N53="","",(Dati!N53)/C39*100)))</f>
        <v>#REF!</v>
      </c>
    </row>
    <row r="40" spans="1:13" x14ac:dyDescent="0.25">
      <c r="A40" s="66">
        <f>Dati!A54</f>
        <v>9</v>
      </c>
      <c r="B40" s="66" t="e">
        <f>Dati!B54</f>
        <v>#REF!</v>
      </c>
      <c r="C40" s="83" t="e">
        <f>IF(Dati!C54="","",LOG(Dati!C54))</f>
        <v>#REF!</v>
      </c>
      <c r="D40" s="84" t="e">
        <f>IF(Dati!J54&lt;7,"",IF(Dati!J54&gt;=8,"",Dati!J54))</f>
        <v>#REF!</v>
      </c>
      <c r="E40" s="84" t="e">
        <f>IF(Dati!K54&lt;7,"",IF(Dati!K54&gt;=8,"",Dati!K54))</f>
        <v>#REF!</v>
      </c>
      <c r="F40" s="84" t="e">
        <f>IF(Dati!L54&lt;7,"",IF(Dati!L54&gt;=8,"",Dati!L54))</f>
        <v>#REF!</v>
      </c>
      <c r="G40" s="84" t="e">
        <f>IF(Dati!M54&lt;7,"",IF(Dati!M54&gt;=8,"",Dati!M54))</f>
        <v>#REF!</v>
      </c>
      <c r="H40" s="84" t="e">
        <f>IF(Dati!N54&lt;7,"",IF(Dati!N54&gt;=8,"",Dati!N54))</f>
        <v>#REF!</v>
      </c>
      <c r="I40" s="56" t="e">
        <f>IF(C40&lt;7,"",IF(C40&gt;=8,"",IF(Dati!J54="","",(Dati!J54)/C40*100)))</f>
        <v>#REF!</v>
      </c>
      <c r="J40" s="56" t="e">
        <f>IF(C40&lt;7,"",IF(C40&gt;=8,"",IF(Dati!K54="","",(Dati!K54)/C40*100)))</f>
        <v>#REF!</v>
      </c>
      <c r="K40" s="56" t="e">
        <f>IF(C40&lt;7,"",IF(C40&gt;=8,"",IF(Dati!L54="","",(Dati!L54)/C40*100)))</f>
        <v>#REF!</v>
      </c>
      <c r="L40" s="56" t="e">
        <f>IF(C40&lt;7,"",IF(C40&gt;=8,"",IF(Dati!M54="","",(Dati!M54)/C40*100)))</f>
        <v>#REF!</v>
      </c>
      <c r="M40" s="56" t="e">
        <f>IF(C40&lt;7,"",IF(C40&gt;=8,"",IF(Dati!N54="","",(Dati!N54)/C40*100)))</f>
        <v>#REF!</v>
      </c>
    </row>
    <row r="41" spans="1:13" x14ac:dyDescent="0.25">
      <c r="A41" s="66">
        <f>Dati!A55</f>
        <v>10</v>
      </c>
      <c r="B41" s="66" t="e">
        <f>Dati!B55</f>
        <v>#REF!</v>
      </c>
      <c r="C41" s="83" t="e">
        <f>IF(Dati!C55="","",LOG(Dati!C55))</f>
        <v>#REF!</v>
      </c>
      <c r="D41" s="84" t="e">
        <f>IF(Dati!J55&lt;7,"",IF(Dati!J55&gt;=8,"",Dati!J55))</f>
        <v>#REF!</v>
      </c>
      <c r="E41" s="84" t="e">
        <f>IF(Dati!K55&lt;7,"",IF(Dati!K55&gt;=8,"",Dati!K55))</f>
        <v>#REF!</v>
      </c>
      <c r="F41" s="84" t="e">
        <f>IF(Dati!L55&lt;7,"",IF(Dati!L55&gt;=8,"",Dati!L55))</f>
        <v>#REF!</v>
      </c>
      <c r="G41" s="84" t="e">
        <f>IF(Dati!M55&lt;7,"",IF(Dati!M55&gt;=8,"",Dati!M55))</f>
        <v>#REF!</v>
      </c>
      <c r="H41" s="84" t="e">
        <f>IF(Dati!N55&lt;7,"",IF(Dati!N55&gt;=8,"",Dati!N55))</f>
        <v>#REF!</v>
      </c>
      <c r="I41" s="56" t="e">
        <f>IF(C41&lt;7,"",IF(C41&gt;=8,"",IF(Dati!J55="","",(Dati!J55)/C41*100)))</f>
        <v>#REF!</v>
      </c>
      <c r="J41" s="56" t="e">
        <f>IF(C41&lt;7,"",IF(C41&gt;=8,"",IF(Dati!K55="","",(Dati!K55)/C41*100)))</f>
        <v>#REF!</v>
      </c>
      <c r="K41" s="56" t="e">
        <f>IF(C41&lt;7,"",IF(C41&gt;=8,"",IF(Dati!L55="","",(Dati!L55)/C41*100)))</f>
        <v>#REF!</v>
      </c>
      <c r="L41" s="56" t="e">
        <f>IF(C41&lt;7,"",IF(C41&gt;=8,"",IF(Dati!M55="","",(Dati!M55)/C41*100)))</f>
        <v>#REF!</v>
      </c>
      <c r="M41" s="56" t="e">
        <f>IF(C41&lt;7,"",IF(C41&gt;=8,"",IF(Dati!N55="","",(Dati!N55)/C41*100)))</f>
        <v>#REF!</v>
      </c>
    </row>
    <row r="42" spans="1:13" x14ac:dyDescent="0.25">
      <c r="A42" s="66">
        <f>Dati!A56</f>
        <v>11</v>
      </c>
      <c r="B42" s="66" t="e">
        <f>Dati!B56</f>
        <v>#REF!</v>
      </c>
      <c r="C42" s="83" t="e">
        <f>IF(Dati!C56="","",LOG(Dati!C56))</f>
        <v>#REF!</v>
      </c>
      <c r="D42" s="84" t="e">
        <f>IF(Dati!J56&lt;7,"",IF(Dati!J56&gt;=8,"",Dati!J56))</f>
        <v>#REF!</v>
      </c>
      <c r="E42" s="84" t="e">
        <f>IF(Dati!K56&lt;7,"",IF(Dati!K56&gt;=8,"",Dati!K56))</f>
        <v>#REF!</v>
      </c>
      <c r="F42" s="84" t="e">
        <f>IF(Dati!L56&lt;7,"",IF(Dati!L56&gt;=8,"",Dati!L56))</f>
        <v>#REF!</v>
      </c>
      <c r="G42" s="84" t="e">
        <f>IF(Dati!M56&lt;7,"",IF(Dati!M56&gt;=8,"",Dati!M56))</f>
        <v>#REF!</v>
      </c>
      <c r="H42" s="84" t="e">
        <f>IF(Dati!N56&lt;7,"",IF(Dati!N56&gt;=8,"",Dati!N56))</f>
        <v>#REF!</v>
      </c>
      <c r="I42" s="56" t="e">
        <f>IF(C42&lt;7,"",IF(C42&gt;=8,"",IF(Dati!J56="","",(Dati!J56)/C42*100)))</f>
        <v>#REF!</v>
      </c>
      <c r="J42" s="56" t="e">
        <f>IF(C42&lt;7,"",IF(C42&gt;=8,"",IF(Dati!K56="","",(Dati!K56)/C42*100)))</f>
        <v>#REF!</v>
      </c>
      <c r="K42" s="56" t="e">
        <f>IF(C42&lt;7,"",IF(C42&gt;=8,"",IF(Dati!L56="","",(Dati!L56)/C42*100)))</f>
        <v>#REF!</v>
      </c>
      <c r="L42" s="56" t="e">
        <f>IF(C42&lt;7,"",IF(C42&gt;=8,"",IF(Dati!M56="","",(Dati!M56)/C42*100)))</f>
        <v>#REF!</v>
      </c>
      <c r="M42" s="56" t="e">
        <f>IF(C42&lt;7,"",IF(C42&gt;=8,"",IF(Dati!N56="","",(Dati!N56)/C42*100)))</f>
        <v>#REF!</v>
      </c>
    </row>
    <row r="43" spans="1:13" x14ac:dyDescent="0.25">
      <c r="A43" s="66">
        <f>Dati!A57</f>
        <v>12</v>
      </c>
      <c r="B43" s="66" t="e">
        <f>Dati!B57</f>
        <v>#REF!</v>
      </c>
      <c r="C43" s="83" t="e">
        <f>IF(Dati!C57="","",LOG(Dati!C57))</f>
        <v>#REF!</v>
      </c>
      <c r="D43" s="84" t="e">
        <f>IF(Dati!J57&lt;7,"",IF(Dati!J57&gt;=8,"",Dati!J57))</f>
        <v>#REF!</v>
      </c>
      <c r="E43" s="84" t="e">
        <f>IF(Dati!K57&lt;7,"",IF(Dati!K57&gt;=8,"",Dati!K57))</f>
        <v>#REF!</v>
      </c>
      <c r="F43" s="84" t="e">
        <f>IF(Dati!L57&lt;7,"",IF(Dati!L57&gt;=8,"",Dati!L57))</f>
        <v>#REF!</v>
      </c>
      <c r="G43" s="84" t="e">
        <f>IF(Dati!M57&lt;7,"",IF(Dati!M57&gt;=8,"",Dati!M57))</f>
        <v>#REF!</v>
      </c>
      <c r="H43" s="84" t="e">
        <f>IF(Dati!N57&lt;7,"",IF(Dati!N57&gt;=8,"",Dati!N57))</f>
        <v>#REF!</v>
      </c>
      <c r="I43" s="56" t="e">
        <f>IF(C43&lt;7,"",IF(C43&gt;=8,"",IF(Dati!J57="","",(Dati!J57)/C43*100)))</f>
        <v>#REF!</v>
      </c>
      <c r="J43" s="56" t="e">
        <f>IF(C43&lt;7,"",IF(C43&gt;=8,"",IF(Dati!K57="","",(Dati!K57)/C43*100)))</f>
        <v>#REF!</v>
      </c>
      <c r="K43" s="56" t="e">
        <f>IF(C43&lt;7,"",IF(C43&gt;=8,"",IF(Dati!L57="","",(Dati!L57)/C43*100)))</f>
        <v>#REF!</v>
      </c>
      <c r="L43" s="56" t="e">
        <f>IF(C43&lt;7,"",IF(C43&gt;=8,"",IF(Dati!M57="","",(Dati!M57)/C43*100)))</f>
        <v>#REF!</v>
      </c>
      <c r="M43" s="56" t="e">
        <f>IF(C43&lt;7,"",IF(C43&gt;=8,"",IF(Dati!N57="","",(Dati!N57)/C43*100)))</f>
        <v>#REF!</v>
      </c>
    </row>
    <row r="44" spans="1:13" x14ac:dyDescent="0.25">
      <c r="A44" s="66">
        <f>Dati!A58</f>
        <v>13</v>
      </c>
      <c r="B44" s="66" t="e">
        <f>Dati!B58</f>
        <v>#REF!</v>
      </c>
      <c r="C44" s="83" t="e">
        <f>IF(Dati!C58="","",LOG(Dati!C58))</f>
        <v>#REF!</v>
      </c>
      <c r="D44" s="84" t="e">
        <f>IF(Dati!J58&lt;7,"",IF(Dati!J58&gt;=8,"",Dati!J58))</f>
        <v>#REF!</v>
      </c>
      <c r="E44" s="84" t="e">
        <f>IF(Dati!K58&lt;7,"",IF(Dati!K58&gt;=8,"",Dati!K58))</f>
        <v>#REF!</v>
      </c>
      <c r="F44" s="84" t="e">
        <f>IF(Dati!L58&lt;7,"",IF(Dati!L58&gt;=8,"",Dati!L58))</f>
        <v>#REF!</v>
      </c>
      <c r="G44" s="84" t="e">
        <f>IF(Dati!M58&lt;7,"",IF(Dati!M58&gt;=8,"",Dati!M58))</f>
        <v>#REF!</v>
      </c>
      <c r="H44" s="84" t="e">
        <f>IF(Dati!N58&lt;7,"",IF(Dati!N58&gt;=8,"",Dati!N58))</f>
        <v>#REF!</v>
      </c>
      <c r="I44" s="56" t="e">
        <f>IF(C44&lt;7,"",IF(C44&gt;=8,"",IF(Dati!J58="","",(Dati!J58)/C44*100)))</f>
        <v>#REF!</v>
      </c>
      <c r="J44" s="56" t="e">
        <f>IF(C44&lt;7,"",IF(C44&gt;=8,"",IF(Dati!K58="","",(Dati!K58)/C44*100)))</f>
        <v>#REF!</v>
      </c>
      <c r="K44" s="56" t="e">
        <f>IF(C44&lt;7,"",IF(C44&gt;=8,"",IF(Dati!L58="","",(Dati!L58)/C44*100)))</f>
        <v>#REF!</v>
      </c>
      <c r="L44" s="56" t="e">
        <f>IF(C44&lt;7,"",IF(C44&gt;=8,"",IF(Dati!M58="","",(Dati!M58)/C44*100)))</f>
        <v>#REF!</v>
      </c>
      <c r="M44" s="56" t="e">
        <f>IF(C44&lt;7,"",IF(C44&gt;=8,"",IF(Dati!N58="","",(Dati!N58)/C44*100)))</f>
        <v>#REF!</v>
      </c>
    </row>
    <row r="45" spans="1:13" x14ac:dyDescent="0.25">
      <c r="A45" s="66">
        <f>Dati!A59</f>
        <v>14</v>
      </c>
      <c r="B45" s="66" t="e">
        <f>Dati!B59</f>
        <v>#REF!</v>
      </c>
      <c r="C45" s="83" t="e">
        <f>IF(Dati!C59="","",LOG(Dati!C59))</f>
        <v>#REF!</v>
      </c>
      <c r="D45" s="84" t="e">
        <f>IF(Dati!J59&lt;7,"",IF(Dati!J59&gt;=8,"",Dati!J59))</f>
        <v>#REF!</v>
      </c>
      <c r="E45" s="84" t="e">
        <f>IF(Dati!K59&lt;7,"",IF(Dati!K59&gt;=8,"",Dati!K59))</f>
        <v>#REF!</v>
      </c>
      <c r="F45" s="84" t="e">
        <f>IF(Dati!L59&lt;7,"",IF(Dati!L59&gt;=8,"",Dati!L59))</f>
        <v>#REF!</v>
      </c>
      <c r="G45" s="84" t="e">
        <f>IF(Dati!M59&lt;7,"",IF(Dati!M59&gt;=8,"",Dati!M59))</f>
        <v>#REF!</v>
      </c>
      <c r="H45" s="84" t="e">
        <f>IF(Dati!N59&lt;7,"",IF(Dati!N59&gt;=8,"",Dati!N59))</f>
        <v>#REF!</v>
      </c>
      <c r="I45" s="56" t="e">
        <f>IF(C45&lt;7,"",IF(C45&gt;=8,"",IF(Dati!J59="","",(Dati!J59)/C45*100)))</f>
        <v>#REF!</v>
      </c>
      <c r="J45" s="56" t="e">
        <f>IF(C45&lt;7,"",IF(C45&gt;=8,"",IF(Dati!K59="","",(Dati!K59)/C45*100)))</f>
        <v>#REF!</v>
      </c>
      <c r="K45" s="56" t="e">
        <f>IF(C45&lt;7,"",IF(C45&gt;=8,"",IF(Dati!L59="","",(Dati!L59)/C45*100)))</f>
        <v>#REF!</v>
      </c>
      <c r="L45" s="56" t="e">
        <f>IF(C45&lt;7,"",IF(C45&gt;=8,"",IF(Dati!M59="","",(Dati!M59)/C45*100)))</f>
        <v>#REF!</v>
      </c>
      <c r="M45" s="56" t="e">
        <f>IF(C45&lt;7,"",IF(C45&gt;=8,"",IF(Dati!N59="","",(Dati!N59)/C45*100)))</f>
        <v>#REF!</v>
      </c>
    </row>
    <row r="46" spans="1:13" x14ac:dyDescent="0.25">
      <c r="A46" s="66">
        <f>Dati!A60</f>
        <v>15</v>
      </c>
      <c r="B46" s="66" t="e">
        <f>Dati!B60</f>
        <v>#REF!</v>
      </c>
      <c r="C46" s="83" t="e">
        <f>IF(Dati!C60="","",LOG(Dati!C60))</f>
        <v>#REF!</v>
      </c>
      <c r="D46" s="84" t="e">
        <f>IF(Dati!J60&lt;7,"",IF(Dati!J60&gt;=8,"",Dati!J60))</f>
        <v>#REF!</v>
      </c>
      <c r="E46" s="84" t="e">
        <f>IF(Dati!K60&lt;7,"",IF(Dati!K60&gt;=8,"",Dati!K60))</f>
        <v>#REF!</v>
      </c>
      <c r="F46" s="84" t="e">
        <f>IF(Dati!L60&lt;7,"",IF(Dati!L60&gt;=8,"",Dati!L60))</f>
        <v>#REF!</v>
      </c>
      <c r="G46" s="84" t="e">
        <f>IF(Dati!M60&lt;7,"",IF(Dati!M60&gt;=8,"",Dati!M60))</f>
        <v>#REF!</v>
      </c>
      <c r="H46" s="84" t="e">
        <f>IF(Dati!N60&lt;7,"",IF(Dati!N60&gt;=8,"",Dati!N60))</f>
        <v>#REF!</v>
      </c>
      <c r="I46" s="56" t="e">
        <f>IF(C46&lt;7,"",IF(C46&gt;=8,"",IF(Dati!J60="","",(Dati!J60)/C46*100)))</f>
        <v>#REF!</v>
      </c>
      <c r="J46" s="56" t="e">
        <f>IF(C46&lt;7,"",IF(C46&gt;=8,"",IF(Dati!K60="","",(Dati!K60)/C46*100)))</f>
        <v>#REF!</v>
      </c>
      <c r="K46" s="56" t="e">
        <f>IF(C46&lt;7,"",IF(C46&gt;=8,"",IF(Dati!L60="","",(Dati!L60)/C46*100)))</f>
        <v>#REF!</v>
      </c>
      <c r="L46" s="56" t="e">
        <f>IF(C46&lt;7,"",IF(C46&gt;=8,"",IF(Dati!M60="","",(Dati!M60)/C46*100)))</f>
        <v>#REF!</v>
      </c>
      <c r="M46" s="56" t="e">
        <f>IF(C46&lt;7,"",IF(C46&gt;=8,"",IF(Dati!N60="","",(Dati!N60)/C46*100)))</f>
        <v>#REF!</v>
      </c>
    </row>
    <row r="47" spans="1:13" x14ac:dyDescent="0.25">
      <c r="A47" s="66">
        <f>Dati!A61</f>
        <v>16</v>
      </c>
      <c r="B47" s="66" t="e">
        <f>Dati!B61</f>
        <v>#REF!</v>
      </c>
      <c r="C47" s="83" t="e">
        <f>IF(Dati!C61="","",LOG(Dati!C61))</f>
        <v>#REF!</v>
      </c>
      <c r="D47" s="84" t="e">
        <f>IF(Dati!J61&lt;7,"",IF(Dati!J61&gt;=8,"",Dati!J61))</f>
        <v>#REF!</v>
      </c>
      <c r="E47" s="84" t="e">
        <f>IF(Dati!K61&lt;7,"",IF(Dati!K61&gt;=8,"",Dati!K61))</f>
        <v>#REF!</v>
      </c>
      <c r="F47" s="84" t="e">
        <f>IF(Dati!L61&lt;7,"",IF(Dati!L61&gt;=8,"",Dati!L61))</f>
        <v>#REF!</v>
      </c>
      <c r="G47" s="84" t="e">
        <f>IF(Dati!M61&lt;7,"",IF(Dati!M61&gt;=8,"",Dati!M61))</f>
        <v>#REF!</v>
      </c>
      <c r="H47" s="84" t="e">
        <f>IF(Dati!N61&lt;7,"",IF(Dati!N61&gt;=8,"",Dati!N61))</f>
        <v>#REF!</v>
      </c>
      <c r="I47" s="56" t="e">
        <f>IF(C47&lt;7,"",IF(C47&gt;=8,"",IF(Dati!J61="","",(Dati!J61)/C47*100)))</f>
        <v>#REF!</v>
      </c>
      <c r="J47" s="56" t="e">
        <f>IF(C47&lt;7,"",IF(C47&gt;=8,"",IF(Dati!K61="","",(Dati!K61)/C47*100)))</f>
        <v>#REF!</v>
      </c>
      <c r="K47" s="56" t="e">
        <f>IF(C47&lt;7,"",IF(C47&gt;=8,"",IF(Dati!L61="","",(Dati!L61)/C47*100)))</f>
        <v>#REF!</v>
      </c>
      <c r="L47" s="56" t="e">
        <f>IF(C47&lt;7,"",IF(C47&gt;=8,"",IF(Dati!M61="","",(Dati!M61)/C47*100)))</f>
        <v>#REF!</v>
      </c>
      <c r="M47" s="56" t="e">
        <f>IF(C47&lt;7,"",IF(C47&gt;=8,"",IF(Dati!N61="","",(Dati!N61)/C47*100)))</f>
        <v>#REF!</v>
      </c>
    </row>
    <row r="48" spans="1:13" x14ac:dyDescent="0.25">
      <c r="A48" s="66">
        <f>Dati!A62</f>
        <v>17</v>
      </c>
      <c r="B48" s="66" t="e">
        <f>Dati!B62</f>
        <v>#REF!</v>
      </c>
      <c r="C48" s="83" t="e">
        <f>IF(Dati!C62="","",LOG(Dati!C62))</f>
        <v>#REF!</v>
      </c>
      <c r="D48" s="84" t="e">
        <f>IF(Dati!J62&lt;7,"",IF(Dati!J62&gt;=8,"",Dati!J62))</f>
        <v>#REF!</v>
      </c>
      <c r="E48" s="84" t="e">
        <f>IF(Dati!K62&lt;7,"",IF(Dati!K62&gt;=8,"",Dati!K62))</f>
        <v>#REF!</v>
      </c>
      <c r="F48" s="84" t="e">
        <f>IF(Dati!L62&lt;7,"",IF(Dati!L62&gt;=8,"",Dati!L62))</f>
        <v>#REF!</v>
      </c>
      <c r="G48" s="84" t="e">
        <f>IF(Dati!M62&lt;7,"",IF(Dati!M62&gt;=8,"",Dati!M62))</f>
        <v>#REF!</v>
      </c>
      <c r="H48" s="84" t="e">
        <f>IF(Dati!N62&lt;7,"",IF(Dati!N62&gt;=8,"",Dati!N62))</f>
        <v>#REF!</v>
      </c>
      <c r="I48" s="56" t="e">
        <f>IF(C48&lt;7,"",IF(C48&gt;=8,"",IF(Dati!J62="","",(Dati!J62)/C48*100)))</f>
        <v>#REF!</v>
      </c>
      <c r="J48" s="56" t="e">
        <f>IF(C48&lt;7,"",IF(C48&gt;=8,"",IF(Dati!K62="","",(Dati!K62)/C48*100)))</f>
        <v>#REF!</v>
      </c>
      <c r="K48" s="56" t="e">
        <f>IF(C48&lt;7,"",IF(C48&gt;=8,"",IF(Dati!L62="","",(Dati!L62)/C48*100)))</f>
        <v>#REF!</v>
      </c>
      <c r="L48" s="56" t="e">
        <f>IF(C48&lt;7,"",IF(C48&gt;=8,"",IF(Dati!M62="","",(Dati!M62)/C48*100)))</f>
        <v>#REF!</v>
      </c>
      <c r="M48" s="56" t="e">
        <f>IF(C48&lt;7,"",IF(C48&gt;=8,"",IF(Dati!N62="","",(Dati!N62)/C48*100)))</f>
        <v>#REF!</v>
      </c>
    </row>
    <row r="49" spans="1:13" x14ac:dyDescent="0.25">
      <c r="A49" s="66"/>
      <c r="B49" s="66"/>
      <c r="C49" s="67"/>
      <c r="D49" s="66"/>
      <c r="E49" s="66"/>
      <c r="F49" s="66"/>
      <c r="G49" s="66"/>
      <c r="H49" s="66"/>
    </row>
    <row r="50" spans="1:13" x14ac:dyDescent="0.25">
      <c r="A50" s="82"/>
      <c r="B50" s="82"/>
      <c r="C50" s="83" t="s">
        <v>14</v>
      </c>
      <c r="D50" s="83"/>
      <c r="E50" s="84" t="str">
        <f>IF(COUNT(D32:H48)&lt;2,"",AVERAGE(D32:H48))</f>
        <v/>
      </c>
      <c r="F50" s="83"/>
      <c r="G50" s="83"/>
      <c r="H50" s="83"/>
      <c r="J50" s="52" t="s">
        <v>7</v>
      </c>
    </row>
    <row r="51" spans="1:13" x14ac:dyDescent="0.25">
      <c r="C51" s="86" t="s">
        <v>6</v>
      </c>
      <c r="E51" s="84" t="str">
        <f>IF(COUNT(D32:H48)&lt;2,"",STDEV(D32:H48))</f>
        <v/>
      </c>
      <c r="J51" s="86" t="s">
        <v>14</v>
      </c>
      <c r="K51" s="86"/>
      <c r="L51" s="84" t="str">
        <f>IF(COUNT(I32:M48)=0,"",AVERAGE(I32:M48))</f>
        <v/>
      </c>
    </row>
    <row r="52" spans="1:13" x14ac:dyDescent="0.25">
      <c r="C52" s="86" t="s">
        <v>23</v>
      </c>
      <c r="E52" s="84" t="str">
        <f>IF(COUNT(D32:H48)=0,"Immettere dati",IF(COUNT(D32:H48)&lt;2,"Immettere più dati",E51*2^0.5*(TINV(0.05,COUNT(D32:H48)-1))))</f>
        <v>Immettere dati</v>
      </c>
      <c r="F52" s="83" t="str">
        <f>IF(COUNT(D32:H48)=0,"",IF(COUNT(D32:H48)&lt;6,"Attenzione, dati insufficienti!",""))</f>
        <v/>
      </c>
      <c r="J52" s="86" t="s">
        <v>52</v>
      </c>
      <c r="K52" s="86"/>
      <c r="L52" s="84" t="str">
        <f>IF(COUNT(I32:M48)&lt;2,"",STDEV(I32:M48)*2)</f>
        <v/>
      </c>
    </row>
    <row r="53" spans="1:13" x14ac:dyDescent="0.25">
      <c r="C53" s="52" t="s">
        <v>9</v>
      </c>
      <c r="E53" s="84" t="str">
        <f>IF(COUNT(D32:H48)&lt;2,"",E52/(2^0.5))</f>
        <v/>
      </c>
      <c r="F53" s="87" t="str">
        <f>IF(COUNT(D32:H48)=0,"",IF(COUNT(D32:H48)&lt;6,"Attenzione, dati insufficienti!",""))</f>
        <v/>
      </c>
      <c r="L53" s="52" t="str">
        <f>IF(COUNT(I32:M48)&lt;2,"",DEVSQ(I32:M48))</f>
        <v/>
      </c>
    </row>
    <row r="54" spans="1:13" x14ac:dyDescent="0.25">
      <c r="C54" s="52" t="s">
        <v>10</v>
      </c>
      <c r="E54" s="84" t="str">
        <f>IF(COUNT(D32:H48)&lt;2,"",E52/2)</f>
        <v/>
      </c>
      <c r="F54" s="87" t="str">
        <f>IF(COUNT(D32:H48)=0,"",IF(COUNT(D32:H48)&lt;6,"Attenzione, dati insufficienti!",""))</f>
        <v/>
      </c>
      <c r="L54" s="52" t="str">
        <f>IF(COUNT(I32:M48)&lt;2,"",VAR(I32:M48))</f>
        <v/>
      </c>
    </row>
    <row r="55" spans="1:13" x14ac:dyDescent="0.25">
      <c r="E55" s="84"/>
    </row>
    <row r="56" spans="1:13" ht="12.6" customHeight="1" x14ac:dyDescent="0.25">
      <c r="A56" s="52" t="s">
        <v>17</v>
      </c>
      <c r="D56" s="45"/>
      <c r="E56" s="44"/>
      <c r="F56" s="44"/>
    </row>
    <row r="57" spans="1:13" x14ac:dyDescent="0.25">
      <c r="A57" s="66" t="str">
        <f>Dati!A77</f>
        <v>N.</v>
      </c>
      <c r="B57" s="66" t="str">
        <f>Dati!B77</f>
        <v>Anno</v>
      </c>
      <c r="C57" s="67" t="str">
        <f>Dati!C83</f>
        <v/>
      </c>
      <c r="D57" s="51">
        <f>Dati!J77</f>
        <v>1</v>
      </c>
      <c r="E57" s="51">
        <f>Dati!K77</f>
        <v>2</v>
      </c>
      <c r="F57" s="51">
        <f>Dati!L77</f>
        <v>3</v>
      </c>
      <c r="G57" s="51">
        <f>Dati!M77</f>
        <v>4</v>
      </c>
      <c r="H57" s="51">
        <f>Dati!N77</f>
        <v>5</v>
      </c>
      <c r="I57" s="1016" t="s">
        <v>13</v>
      </c>
      <c r="J57" s="1016"/>
      <c r="K57" s="1016"/>
      <c r="L57" s="1016"/>
      <c r="M57" s="1016"/>
    </row>
    <row r="58" spans="1:13" x14ac:dyDescent="0.25">
      <c r="A58" s="66">
        <f>Dati!A78</f>
        <v>1</v>
      </c>
      <c r="B58" s="66">
        <f>Dati!B78</f>
        <v>2000</v>
      </c>
      <c r="C58" s="83">
        <f>IF(Dati!C78="","",LOG(Dati!C78))</f>
        <v>4.0043213737826422</v>
      </c>
      <c r="D58" s="84" t="str">
        <f>IF(Dati!J78&lt;7,"",IF(Dati!J78&gt;=8,"",Dati!J78))</f>
        <v/>
      </c>
      <c r="E58" s="84" t="str">
        <f>IF(Dati!K78&lt;7,"",IF(Dati!K78&gt;=8,"",Dati!K78))</f>
        <v/>
      </c>
      <c r="F58" s="84" t="str">
        <f>IF(Dati!L78&lt;7,"",IF(Dati!L78&gt;=8,"",Dati!L78))</f>
        <v/>
      </c>
      <c r="G58" s="84" t="str">
        <f>IF(Dati!M78&lt;7,"",IF(Dati!M78&gt;=8,"",Dati!M78))</f>
        <v/>
      </c>
      <c r="H58" s="84" t="str">
        <f>IF(Dati!N78&lt;7,"",IF(Dati!N78&gt;=8,"",Dati!N78))</f>
        <v/>
      </c>
      <c r="I58" s="56" t="str">
        <f>IF(C58&lt;7,"",IF(C58&gt;=8,"",IF(Dati!J78="","",(Dati!J78)/C58*100)))</f>
        <v/>
      </c>
      <c r="J58" s="56" t="str">
        <f>IF(C58&lt;7,"",IF(C58&gt;=8,"",IF(Dati!K78="","",(Dati!K78)/C58*100)))</f>
        <v/>
      </c>
      <c r="K58" s="56" t="str">
        <f>IF(C58&lt;7,"",IF(C58&gt;=8,"",IF(Dati!L78="","",(Dati!L78)/C58*100)))</f>
        <v/>
      </c>
      <c r="L58" s="56" t="str">
        <f>IF(C58&lt;7,"",IF(C58&gt;=8,"",IF(Dati!M78="","",(Dati!M78)/C58*100)))</f>
        <v/>
      </c>
      <c r="M58" s="56" t="str">
        <f>IF(C58&lt;7,"",IF(C58&gt;=8,"",IF(Dati!N78="","",(Dati!N78)/C58*100)))</f>
        <v/>
      </c>
    </row>
    <row r="59" spans="1:13" x14ac:dyDescent="0.25">
      <c r="A59" s="66">
        <f>Dati!A79</f>
        <v>2</v>
      </c>
      <c r="B59" s="66">
        <f>Dati!B79</f>
        <v>2002</v>
      </c>
      <c r="C59" s="83">
        <f>IF(Dati!C79="","",LOG(Dati!C79))</f>
        <v>4.0791812460476251</v>
      </c>
      <c r="D59" s="84" t="str">
        <f>IF(Dati!J79&lt;7,"",IF(Dati!J79&gt;=8,"",Dati!J79))</f>
        <v/>
      </c>
      <c r="E59" s="84" t="str">
        <f>IF(Dati!K79&lt;7,"",IF(Dati!K79&gt;=8,"",Dati!K79))</f>
        <v/>
      </c>
      <c r="F59" s="84" t="str">
        <f>IF(Dati!L79&lt;7,"",IF(Dati!L79&gt;=8,"",Dati!L79))</f>
        <v/>
      </c>
      <c r="G59" s="84" t="str">
        <f>IF(Dati!M79&lt;7,"",IF(Dati!M79&gt;=8,"",Dati!M79))</f>
        <v/>
      </c>
      <c r="H59" s="84" t="str">
        <f>IF(Dati!N79&lt;7,"",IF(Dati!N79&gt;=8,"",Dati!N79))</f>
        <v/>
      </c>
      <c r="I59" s="56" t="str">
        <f>IF(C59&lt;7,"",IF(C59&gt;=8,"",IF(Dati!J79="","",(Dati!J79)/C59*100)))</f>
        <v/>
      </c>
      <c r="J59" s="56" t="str">
        <f>IF(C59&lt;7,"",IF(C59&gt;=8,"",IF(Dati!K79="","",(Dati!K79)/C59*100)))</f>
        <v/>
      </c>
      <c r="K59" s="56" t="str">
        <f>IF(C59&lt;7,"",IF(C59&gt;=8,"",IF(Dati!L79="","",(Dati!L79)/C59*100)))</f>
        <v/>
      </c>
      <c r="L59" s="56" t="str">
        <f>IF(C59&lt;7,"",IF(C59&gt;=8,"",IF(Dati!M79="","",(Dati!M79)/C59*100)))</f>
        <v/>
      </c>
      <c r="M59" s="56" t="str">
        <f>IF(C59&lt;7,"",IF(C59&gt;=8,"",IF(Dati!N79="","",(Dati!N79)/C59*100)))</f>
        <v/>
      </c>
    </row>
    <row r="60" spans="1:13" x14ac:dyDescent="0.25">
      <c r="A60" s="66">
        <f>Dati!A80</f>
        <v>3</v>
      </c>
      <c r="B60" s="66">
        <f>Dati!B80</f>
        <v>2003</v>
      </c>
      <c r="C60" s="83">
        <f>IF(Dati!C80="","",LOG(Dati!C80))</f>
        <v>4.4099331233312942</v>
      </c>
      <c r="D60" s="84" t="str">
        <f>IF(Dati!J80&lt;7,"",IF(Dati!J80&gt;=8,"",Dati!J80))</f>
        <v/>
      </c>
      <c r="E60" s="84" t="str">
        <f>IF(Dati!K80&lt;7,"",IF(Dati!K80&gt;=8,"",Dati!K80))</f>
        <v/>
      </c>
      <c r="F60" s="84" t="str">
        <f>IF(Dati!L80&lt;7,"",IF(Dati!L80&gt;=8,"",Dati!L80))</f>
        <v/>
      </c>
      <c r="G60" s="84" t="str">
        <f>IF(Dati!M80&lt;7,"",IF(Dati!M80&gt;=8,"",Dati!M80))</f>
        <v/>
      </c>
      <c r="H60" s="84" t="str">
        <f>IF(Dati!N80&lt;7,"",IF(Dati!N80&gt;=8,"",Dati!N80))</f>
        <v/>
      </c>
      <c r="I60" s="56" t="str">
        <f>IF(C60&lt;7,"",IF(C60&gt;=8,"",IF(Dati!J80="","",(Dati!J80)/C60*100)))</f>
        <v/>
      </c>
      <c r="J60" s="56" t="str">
        <f>IF(C60&lt;7,"",IF(C60&gt;=8,"",IF(Dati!K80="","",(Dati!K80)/C60*100)))</f>
        <v/>
      </c>
      <c r="K60" s="56" t="str">
        <f>IF(C60&lt;7,"",IF(C60&gt;=8,"",IF(Dati!L80="","",(Dati!L80)/C60*100)))</f>
        <v/>
      </c>
      <c r="L60" s="56" t="str">
        <f>IF(C60&lt;7,"",IF(C60&gt;=8,"",IF(Dati!M80="","",(Dati!M80)/C60*100)))</f>
        <v/>
      </c>
      <c r="M60" s="56" t="str">
        <f>IF(C60&lt;7,"",IF(C60&gt;=8,"",IF(Dati!N80="","",(Dati!N80)/C60*100)))</f>
        <v/>
      </c>
    </row>
    <row r="61" spans="1:13" x14ac:dyDescent="0.25">
      <c r="A61" s="66">
        <f>Dati!A81</f>
        <v>4</v>
      </c>
      <c r="B61" s="66" t="str">
        <f>Dati!B81</f>
        <v/>
      </c>
      <c r="C61" s="83" t="str">
        <f>IF(Dati!C81="","",LOG(Dati!C81))</f>
        <v/>
      </c>
      <c r="D61" s="84" t="str">
        <f>IF(Dati!J81&lt;7,"",IF(Dati!J81&gt;=8,"",Dati!J81))</f>
        <v/>
      </c>
      <c r="E61" s="84" t="str">
        <f>IF(Dati!K81&lt;7,"",IF(Dati!K81&gt;=8,"",Dati!K81))</f>
        <v/>
      </c>
      <c r="F61" s="84" t="str">
        <f>IF(Dati!L81&lt;7,"",IF(Dati!L81&gt;=8,"",Dati!L81))</f>
        <v/>
      </c>
      <c r="G61" s="84" t="str">
        <f>IF(Dati!M81&lt;7,"",IF(Dati!M81&gt;=8,"",Dati!M81))</f>
        <v/>
      </c>
      <c r="H61" s="84" t="str">
        <f>IF(Dati!N81&lt;7,"",IF(Dati!N81&gt;=8,"",Dati!N81))</f>
        <v/>
      </c>
      <c r="I61" s="56" t="str">
        <f>IF(C61&lt;7,"",IF(C61&gt;=8,"",IF(Dati!J81="","",(Dati!J81)/C61*100)))</f>
        <v/>
      </c>
      <c r="J61" s="56" t="str">
        <f>IF(C61&lt;7,"",IF(C61&gt;=8,"",IF(Dati!K81="","",(Dati!K81)/C61*100)))</f>
        <v/>
      </c>
      <c r="K61" s="56" t="str">
        <f>IF(C61&lt;7,"",IF(C61&gt;=8,"",IF(Dati!L81="","",(Dati!L81)/C61*100)))</f>
        <v/>
      </c>
      <c r="L61" s="56" t="str">
        <f>IF(C61&lt;7,"",IF(C61&gt;=8,"",IF(Dati!M81="","",(Dati!M81)/C61*100)))</f>
        <v/>
      </c>
      <c r="M61" s="56" t="str">
        <f>IF(C61&lt;7,"",IF(C61&gt;=8,"",IF(Dati!N81="","",(Dati!N81)/C61*100)))</f>
        <v/>
      </c>
    </row>
    <row r="62" spans="1:13" x14ac:dyDescent="0.25">
      <c r="A62" s="66">
        <f>Dati!A82</f>
        <v>5</v>
      </c>
      <c r="B62" s="66" t="str">
        <f>Dati!B82</f>
        <v/>
      </c>
      <c r="C62" s="83" t="str">
        <f>IF(Dati!C82="","",LOG(Dati!C82))</f>
        <v/>
      </c>
      <c r="D62" s="84" t="str">
        <f>IF(Dati!J82&lt;7,"",IF(Dati!J82&gt;=8,"",Dati!J82))</f>
        <v/>
      </c>
      <c r="E62" s="84" t="str">
        <f>IF(Dati!K82&lt;7,"",IF(Dati!K82&gt;=8,"",Dati!K82))</f>
        <v/>
      </c>
      <c r="F62" s="84" t="str">
        <f>IF(Dati!L82&lt;7,"",IF(Dati!L82&gt;=8,"",Dati!L82))</f>
        <v/>
      </c>
      <c r="G62" s="84" t="str">
        <f>IF(Dati!M82&lt;7,"",IF(Dati!M82&gt;=8,"",Dati!M82))</f>
        <v/>
      </c>
      <c r="H62" s="84" t="str">
        <f>IF(Dati!N82&lt;7,"",IF(Dati!N82&gt;=8,"",Dati!N82))</f>
        <v/>
      </c>
      <c r="I62" s="56" t="str">
        <f>IF(C62&lt;7,"",IF(C62&gt;=8,"",IF(Dati!J82="","",(Dati!J82)/C62*100)))</f>
        <v/>
      </c>
      <c r="J62" s="56" t="str">
        <f>IF(C62&lt;7,"",IF(C62&gt;=8,"",IF(Dati!K82="","",(Dati!K82)/C62*100)))</f>
        <v/>
      </c>
      <c r="K62" s="56" t="str">
        <f>IF(C62&lt;7,"",IF(C62&gt;=8,"",IF(Dati!L82="","",(Dati!L82)/C62*100)))</f>
        <v/>
      </c>
      <c r="L62" s="56" t="str">
        <f>IF(C62&lt;7,"",IF(C62&gt;=8,"",IF(Dati!M82="","",(Dati!M82)/C62*100)))</f>
        <v/>
      </c>
      <c r="M62" s="56" t="str">
        <f>IF(C62&lt;7,"",IF(C62&gt;=8,"",IF(Dati!N82="","",(Dati!N82)/C62*100)))</f>
        <v/>
      </c>
    </row>
    <row r="63" spans="1:13" x14ac:dyDescent="0.25">
      <c r="A63" s="66">
        <f>Dati!A83</f>
        <v>6</v>
      </c>
      <c r="B63" s="66" t="str">
        <f>Dati!B83</f>
        <v/>
      </c>
      <c r="C63" s="83" t="str">
        <f>IF(Dati!C83="","",LOG(Dati!C83))</f>
        <v/>
      </c>
      <c r="D63" s="84" t="str">
        <f>IF(Dati!J83&lt;7,"",IF(Dati!J83&gt;=8,"",Dati!J83))</f>
        <v/>
      </c>
      <c r="E63" s="84" t="str">
        <f>IF(Dati!K83&lt;7,"",IF(Dati!K83&gt;=8,"",Dati!K83))</f>
        <v/>
      </c>
      <c r="F63" s="84" t="str">
        <f>IF(Dati!L83&lt;7,"",IF(Dati!L83&gt;=8,"",Dati!L83))</f>
        <v/>
      </c>
      <c r="G63" s="84" t="str">
        <f>IF(Dati!M83&lt;7,"",IF(Dati!M83&gt;=8,"",Dati!M83))</f>
        <v/>
      </c>
      <c r="H63" s="84" t="str">
        <f>IF(Dati!N83&lt;7,"",IF(Dati!N83&gt;=8,"",Dati!N83))</f>
        <v/>
      </c>
      <c r="I63" s="56" t="str">
        <f>IF(C63&lt;7,"",IF(C63&gt;=8,"",IF(Dati!J83="","",(Dati!J83)/C63*100)))</f>
        <v/>
      </c>
      <c r="J63" s="56" t="str">
        <f>IF(C63&lt;7,"",IF(C63&gt;=8,"",IF(Dati!K83="","",(Dati!K83)/C63*100)))</f>
        <v/>
      </c>
      <c r="K63" s="56" t="str">
        <f>IF(C63&lt;7,"",IF(C63&gt;=8,"",IF(Dati!L83="","",(Dati!L83)/C63*100)))</f>
        <v/>
      </c>
      <c r="L63" s="56" t="str">
        <f>IF(C63&lt;7,"",IF(C63&gt;=8,"",IF(Dati!M83="","",(Dati!M83)/C63*100)))</f>
        <v/>
      </c>
      <c r="M63" s="56" t="str">
        <f>IF(C63&lt;7,"",IF(C63&gt;=8,"",IF(Dati!N83="","",(Dati!N83)/C63*100)))</f>
        <v/>
      </c>
    </row>
    <row r="64" spans="1:13" x14ac:dyDescent="0.25">
      <c r="A64" s="66">
        <f>Dati!A84</f>
        <v>7</v>
      </c>
      <c r="B64" s="66">
        <f>Dati!B84</f>
        <v>2001</v>
      </c>
      <c r="C64" s="83" t="e">
        <f>IF(Dati!C84="","",LOG(Dati!C84))</f>
        <v>#VALUE!</v>
      </c>
      <c r="D64" s="84" t="e">
        <f>IF(Dati!J84&lt;7,"",IF(Dati!J84&gt;=8,"",Dati!J84))</f>
        <v>#VALUE!</v>
      </c>
      <c r="E64" s="84" t="e">
        <f>IF(Dati!K84&lt;7,"",IF(Dati!K84&gt;=8,"",Dati!K84))</f>
        <v>#VALUE!</v>
      </c>
      <c r="F64" s="84" t="str">
        <f>IF(Dati!L84&lt;7,"",IF(Dati!L84&gt;=8,"",Dati!L84))</f>
        <v/>
      </c>
      <c r="G64" s="84" t="str">
        <f>IF(Dati!M84&lt;7,"",IF(Dati!M84&gt;=8,"",Dati!M84))</f>
        <v/>
      </c>
      <c r="H64" s="84" t="str">
        <f>IF(Dati!N84&lt;7,"",IF(Dati!N84&gt;=8,"",Dati!N84))</f>
        <v/>
      </c>
      <c r="I64" s="56" t="e">
        <f>IF(C64&lt;7,"",IF(C64&gt;=8,"",IF(Dati!J84="","",(Dati!J84)/C64*100)))</f>
        <v>#VALUE!</v>
      </c>
      <c r="J64" s="56" t="e">
        <f>IF(C64&lt;7,"",IF(C64&gt;=8,"",IF(Dati!K84="","",(Dati!K84)/C64*100)))</f>
        <v>#VALUE!</v>
      </c>
      <c r="K64" s="56" t="e">
        <f>IF(C64&lt;7,"",IF(C64&gt;=8,"",IF(Dati!L84="","",(Dati!L84)/C64*100)))</f>
        <v>#VALUE!</v>
      </c>
      <c r="L64" s="56" t="e">
        <f>IF(C64&lt;7,"",IF(C64&gt;=8,"",IF(Dati!M84="","",(Dati!M84)/C64*100)))</f>
        <v>#VALUE!</v>
      </c>
      <c r="M64" s="56" t="e">
        <f>IF(C64&lt;7,"",IF(C64&gt;=8,"",IF(Dati!N84="","",(Dati!N84)/C64*100)))</f>
        <v>#VALUE!</v>
      </c>
    </row>
    <row r="65" spans="1:13" x14ac:dyDescent="0.25">
      <c r="A65" s="66">
        <f>Dati!A85</f>
        <v>8</v>
      </c>
      <c r="B65" s="66" t="e">
        <f>Dati!B85</f>
        <v>#REF!</v>
      </c>
      <c r="C65" s="83" t="e">
        <f>IF(Dati!C85="","",LOG(Dati!C85))</f>
        <v>#REF!</v>
      </c>
      <c r="D65" s="84" t="e">
        <f>IF(Dati!J85&lt;7,"",IF(Dati!J85&gt;=8,"",Dati!J85))</f>
        <v>#REF!</v>
      </c>
      <c r="E65" s="84" t="e">
        <f>IF(Dati!K85&lt;7,"",IF(Dati!K85&gt;=8,"",Dati!K85))</f>
        <v>#REF!</v>
      </c>
      <c r="F65" s="84" t="e">
        <f>IF(Dati!L85&lt;7,"",IF(Dati!L85&gt;=8,"",Dati!L85))</f>
        <v>#REF!</v>
      </c>
      <c r="G65" s="84" t="e">
        <f>IF(Dati!M85&lt;7,"",IF(Dati!M85&gt;=8,"",Dati!M85))</f>
        <v>#REF!</v>
      </c>
      <c r="H65" s="84" t="e">
        <f>IF(Dati!N85&lt;7,"",IF(Dati!N85&gt;=8,"",Dati!N85))</f>
        <v>#REF!</v>
      </c>
      <c r="I65" s="56" t="e">
        <f>IF(C65&lt;7,"",IF(C65&gt;=8,"",IF(Dati!J85="","",(Dati!J85)/C65*100)))</f>
        <v>#REF!</v>
      </c>
      <c r="J65" s="56" t="e">
        <f>IF(C65&lt;7,"",IF(C65&gt;=8,"",IF(Dati!K85="","",(Dati!K85)/C65*100)))</f>
        <v>#REF!</v>
      </c>
      <c r="K65" s="56" t="e">
        <f>IF(C65&lt;7,"",IF(C65&gt;=8,"",IF(Dati!L85="","",(Dati!L85)/C65*100)))</f>
        <v>#REF!</v>
      </c>
      <c r="L65" s="56" t="e">
        <f>IF(C65&lt;7,"",IF(C65&gt;=8,"",IF(Dati!M85="","",(Dati!M85)/C65*100)))</f>
        <v>#REF!</v>
      </c>
      <c r="M65" s="56" t="e">
        <f>IF(C65&lt;7,"",IF(C65&gt;=8,"",IF(Dati!N85="","",(Dati!N85)/C65*100)))</f>
        <v>#REF!</v>
      </c>
    </row>
    <row r="66" spans="1:13" x14ac:dyDescent="0.25">
      <c r="A66" s="66">
        <f>Dati!A86</f>
        <v>9</v>
      </c>
      <c r="B66" s="66" t="e">
        <f>Dati!B86</f>
        <v>#REF!</v>
      </c>
      <c r="C66" s="83" t="e">
        <f>IF(Dati!C86="","",LOG(Dati!C86))</f>
        <v>#REF!</v>
      </c>
      <c r="D66" s="84" t="e">
        <f>IF(Dati!J86&lt;7,"",IF(Dati!J86&gt;=8,"",Dati!J86))</f>
        <v>#REF!</v>
      </c>
      <c r="E66" s="84" t="e">
        <f>IF(Dati!K86&lt;7,"",IF(Dati!K86&gt;=8,"",Dati!K86))</f>
        <v>#REF!</v>
      </c>
      <c r="F66" s="84" t="e">
        <f>IF(Dati!L86&lt;7,"",IF(Dati!L86&gt;=8,"",Dati!L86))</f>
        <v>#REF!</v>
      </c>
      <c r="G66" s="84" t="e">
        <f>IF(Dati!M86&lt;7,"",IF(Dati!M86&gt;=8,"",Dati!M86))</f>
        <v>#REF!</v>
      </c>
      <c r="H66" s="84" t="e">
        <f>IF(Dati!N86&lt;7,"",IF(Dati!N86&gt;=8,"",Dati!N86))</f>
        <v>#REF!</v>
      </c>
      <c r="I66" s="56" t="e">
        <f>IF(C66&lt;7,"",IF(C66&gt;=8,"",IF(Dati!J86="","",(Dati!J86)/C66*100)))</f>
        <v>#REF!</v>
      </c>
      <c r="J66" s="56" t="e">
        <f>IF(C66&lt;7,"",IF(C66&gt;=8,"",IF(Dati!K86="","",(Dati!K86)/C66*100)))</f>
        <v>#REF!</v>
      </c>
      <c r="K66" s="56" t="e">
        <f>IF(C66&lt;7,"",IF(C66&gt;=8,"",IF(Dati!L86="","",(Dati!L86)/C66*100)))</f>
        <v>#REF!</v>
      </c>
      <c r="L66" s="56" t="e">
        <f>IF(C66&lt;7,"",IF(C66&gt;=8,"",IF(Dati!M86="","",(Dati!M86)/C66*100)))</f>
        <v>#REF!</v>
      </c>
      <c r="M66" s="56" t="e">
        <f>IF(C66&lt;7,"",IF(C66&gt;=8,"",IF(Dati!N86="","",(Dati!N86)/C66*100)))</f>
        <v>#REF!</v>
      </c>
    </row>
    <row r="67" spans="1:13" x14ac:dyDescent="0.25">
      <c r="A67" s="66">
        <f>Dati!A87</f>
        <v>10</v>
      </c>
      <c r="B67" s="66" t="e">
        <f>Dati!B87</f>
        <v>#REF!</v>
      </c>
      <c r="C67" s="83" t="e">
        <f>IF(Dati!C87="","",LOG(Dati!C87))</f>
        <v>#REF!</v>
      </c>
      <c r="D67" s="84" t="e">
        <f>IF(Dati!J87&lt;7,"",IF(Dati!J87&gt;=8,"",Dati!J87))</f>
        <v>#REF!</v>
      </c>
      <c r="E67" s="84" t="e">
        <f>IF(Dati!K87&lt;7,"",IF(Dati!K87&gt;=8,"",Dati!K87))</f>
        <v>#REF!</v>
      </c>
      <c r="F67" s="84" t="e">
        <f>IF(Dati!L87&lt;7,"",IF(Dati!L87&gt;=8,"",Dati!L87))</f>
        <v>#REF!</v>
      </c>
      <c r="G67" s="84" t="e">
        <f>IF(Dati!M87&lt;7,"",IF(Dati!M87&gt;=8,"",Dati!M87))</f>
        <v>#REF!</v>
      </c>
      <c r="H67" s="84" t="e">
        <f>IF(Dati!N87&lt;7,"",IF(Dati!N87&gt;=8,"",Dati!N87))</f>
        <v>#REF!</v>
      </c>
      <c r="I67" s="56" t="e">
        <f>IF(C67&lt;7,"",IF(C67&gt;=8,"",IF(Dati!J87="","",(Dati!J87)/C67*100)))</f>
        <v>#REF!</v>
      </c>
      <c r="J67" s="56" t="e">
        <f>IF(C67&lt;7,"",IF(C67&gt;=8,"",IF(Dati!K87="","",(Dati!K87)/C67*100)))</f>
        <v>#REF!</v>
      </c>
      <c r="K67" s="56" t="e">
        <f>IF(C67&lt;7,"",IF(C67&gt;=8,"",IF(Dati!L87="","",(Dati!L87)/C67*100)))</f>
        <v>#REF!</v>
      </c>
      <c r="L67" s="56" t="e">
        <f>IF(C67&lt;7,"",IF(C67&gt;=8,"",IF(Dati!M87="","",(Dati!M87)/C67*100)))</f>
        <v>#REF!</v>
      </c>
      <c r="M67" s="56" t="e">
        <f>IF(C67&lt;7,"",IF(C67&gt;=8,"",IF(Dati!N87="","",(Dati!N87)/C67*100)))</f>
        <v>#REF!</v>
      </c>
    </row>
    <row r="68" spans="1:13" x14ac:dyDescent="0.25">
      <c r="A68" s="66">
        <f>Dati!A88</f>
        <v>11</v>
      </c>
      <c r="B68" s="66" t="e">
        <f>Dati!B88</f>
        <v>#REF!</v>
      </c>
      <c r="C68" s="83" t="e">
        <f>IF(Dati!C88="","",LOG(Dati!C88))</f>
        <v>#REF!</v>
      </c>
      <c r="D68" s="84" t="e">
        <f>IF(Dati!J88&lt;7,"",IF(Dati!J88&gt;=8,"",Dati!J88))</f>
        <v>#REF!</v>
      </c>
      <c r="E68" s="84" t="e">
        <f>IF(Dati!K88&lt;7,"",IF(Dati!K88&gt;=8,"",Dati!K88))</f>
        <v>#REF!</v>
      </c>
      <c r="F68" s="84" t="e">
        <f>IF(Dati!L88&lt;7,"",IF(Dati!L88&gt;=8,"",Dati!L88))</f>
        <v>#REF!</v>
      </c>
      <c r="G68" s="84" t="e">
        <f>IF(Dati!M88&lt;7,"",IF(Dati!M88&gt;=8,"",Dati!M88))</f>
        <v>#REF!</v>
      </c>
      <c r="H68" s="84" t="e">
        <f>IF(Dati!N88&lt;7,"",IF(Dati!N88&gt;=8,"",Dati!N88))</f>
        <v>#REF!</v>
      </c>
      <c r="I68" s="56" t="e">
        <f>IF(C68&lt;7,"",IF(C68&gt;=8,"",IF(Dati!J88="","",(Dati!J88)/C68*100)))</f>
        <v>#REF!</v>
      </c>
      <c r="J68" s="56" t="e">
        <f>IF(C68&lt;7,"",IF(C68&gt;=8,"",IF(Dati!K88="","",(Dati!K88)/C68*100)))</f>
        <v>#REF!</v>
      </c>
      <c r="K68" s="56" t="e">
        <f>IF(C68&lt;7,"",IF(C68&gt;=8,"",IF(Dati!L88="","",(Dati!L88)/C68*100)))</f>
        <v>#REF!</v>
      </c>
      <c r="L68" s="56" t="e">
        <f>IF(C68&lt;7,"",IF(C68&gt;=8,"",IF(Dati!M88="","",(Dati!M88)/C68*100)))</f>
        <v>#REF!</v>
      </c>
      <c r="M68" s="56" t="e">
        <f>IF(C68&lt;7,"",IF(C68&gt;=8,"",IF(Dati!N88="","",(Dati!N88)/C68*100)))</f>
        <v>#REF!</v>
      </c>
    </row>
    <row r="69" spans="1:13" x14ac:dyDescent="0.25">
      <c r="A69" s="66">
        <f>Dati!A89</f>
        <v>12</v>
      </c>
      <c r="B69" s="66" t="e">
        <f>Dati!B89</f>
        <v>#REF!</v>
      </c>
      <c r="C69" s="83" t="e">
        <f>IF(Dati!C89="","",LOG(Dati!C89))</f>
        <v>#REF!</v>
      </c>
      <c r="D69" s="84" t="e">
        <f>IF(Dati!J89&lt;7,"",IF(Dati!J89&gt;=8,"",Dati!J89))</f>
        <v>#REF!</v>
      </c>
      <c r="E69" s="84" t="e">
        <f>IF(Dati!K89&lt;7,"",IF(Dati!K89&gt;=8,"",Dati!K89))</f>
        <v>#REF!</v>
      </c>
      <c r="F69" s="84" t="e">
        <f>IF(Dati!L89&lt;7,"",IF(Dati!L89&gt;=8,"",Dati!L89))</f>
        <v>#REF!</v>
      </c>
      <c r="G69" s="84" t="e">
        <f>IF(Dati!M89&lt;7,"",IF(Dati!M89&gt;=8,"",Dati!M89))</f>
        <v>#REF!</v>
      </c>
      <c r="H69" s="84" t="e">
        <f>IF(Dati!N89&lt;7,"",IF(Dati!N89&gt;=8,"",Dati!N89))</f>
        <v>#REF!</v>
      </c>
      <c r="I69" s="56" t="e">
        <f>IF(C69&lt;7,"",IF(C69&gt;=8,"",IF(Dati!J89="","",(Dati!J89)/C69*100)))</f>
        <v>#REF!</v>
      </c>
      <c r="J69" s="56" t="e">
        <f>IF(C69&lt;7,"",IF(C69&gt;=8,"",IF(Dati!K89="","",(Dati!K89)/C69*100)))</f>
        <v>#REF!</v>
      </c>
      <c r="K69" s="56" t="e">
        <f>IF(C69&lt;7,"",IF(C69&gt;=8,"",IF(Dati!L89="","",(Dati!L89)/C69*100)))</f>
        <v>#REF!</v>
      </c>
      <c r="L69" s="56" t="e">
        <f>IF(C69&lt;7,"",IF(C69&gt;=8,"",IF(Dati!M89="","",(Dati!M89)/C69*100)))</f>
        <v>#REF!</v>
      </c>
      <c r="M69" s="56" t="e">
        <f>IF(C69&lt;7,"",IF(C69&gt;=8,"",IF(Dati!N89="","",(Dati!N89)/C69*100)))</f>
        <v>#REF!</v>
      </c>
    </row>
    <row r="70" spans="1:13" x14ac:dyDescent="0.25">
      <c r="A70" s="66">
        <f>Dati!A90</f>
        <v>13</v>
      </c>
      <c r="B70" s="66" t="e">
        <f>Dati!B90</f>
        <v>#REF!</v>
      </c>
      <c r="C70" s="83" t="e">
        <f>IF(Dati!C90="","",LOG(Dati!C90))</f>
        <v>#REF!</v>
      </c>
      <c r="D70" s="84" t="e">
        <f>IF(Dati!J90&lt;7,"",IF(Dati!J90&gt;=8,"",Dati!J90))</f>
        <v>#REF!</v>
      </c>
      <c r="E70" s="84" t="e">
        <f>IF(Dati!K90&lt;7,"",IF(Dati!K90&gt;=8,"",Dati!K90))</f>
        <v>#REF!</v>
      </c>
      <c r="F70" s="84" t="e">
        <f>IF(Dati!L90&lt;7,"",IF(Dati!L90&gt;=8,"",Dati!L90))</f>
        <v>#REF!</v>
      </c>
      <c r="G70" s="84" t="e">
        <f>IF(Dati!M90&lt;7,"",IF(Dati!M90&gt;=8,"",Dati!M90))</f>
        <v>#REF!</v>
      </c>
      <c r="H70" s="84" t="e">
        <f>IF(Dati!N90&lt;7,"",IF(Dati!N90&gt;=8,"",Dati!N90))</f>
        <v>#REF!</v>
      </c>
      <c r="I70" s="56" t="e">
        <f>IF(C70&lt;7,"",IF(C70&gt;=8,"",IF(Dati!J90="","",(Dati!J90)/C70*100)))</f>
        <v>#REF!</v>
      </c>
      <c r="J70" s="56" t="e">
        <f>IF(C70&lt;7,"",IF(C70&gt;=8,"",IF(Dati!K90="","",(Dati!K90)/C70*100)))</f>
        <v>#REF!</v>
      </c>
      <c r="K70" s="56" t="e">
        <f>IF(C70&lt;7,"",IF(C70&gt;=8,"",IF(Dati!L90="","",(Dati!L90)/C70*100)))</f>
        <v>#REF!</v>
      </c>
      <c r="L70" s="56" t="e">
        <f>IF(C70&lt;7,"",IF(C70&gt;=8,"",IF(Dati!M90="","",(Dati!M90)/C70*100)))</f>
        <v>#REF!</v>
      </c>
      <c r="M70" s="56" t="e">
        <f>IF(C70&lt;7,"",IF(C70&gt;=8,"",IF(Dati!N90="","",(Dati!N90)/C70*100)))</f>
        <v>#REF!</v>
      </c>
    </row>
    <row r="71" spans="1:13" x14ac:dyDescent="0.25">
      <c r="A71" s="66">
        <f>Dati!A91</f>
        <v>14</v>
      </c>
      <c r="B71" s="66" t="e">
        <f>Dati!B91</f>
        <v>#REF!</v>
      </c>
      <c r="C71" s="83" t="e">
        <f>IF(Dati!C91="","",LOG(Dati!C91))</f>
        <v>#REF!</v>
      </c>
      <c r="D71" s="84" t="e">
        <f>IF(Dati!J91&lt;7,"",IF(Dati!J91&gt;=8,"",Dati!J91))</f>
        <v>#REF!</v>
      </c>
      <c r="E71" s="84" t="e">
        <f>IF(Dati!K91&lt;7,"",IF(Dati!K91&gt;=8,"",Dati!K91))</f>
        <v>#REF!</v>
      </c>
      <c r="F71" s="84" t="e">
        <f>IF(Dati!L91&lt;7,"",IF(Dati!L91&gt;=8,"",Dati!L91))</f>
        <v>#REF!</v>
      </c>
      <c r="G71" s="84" t="e">
        <f>IF(Dati!M91&lt;7,"",IF(Dati!M91&gt;=8,"",Dati!M91))</f>
        <v>#REF!</v>
      </c>
      <c r="H71" s="84" t="e">
        <f>IF(Dati!N91&lt;7,"",IF(Dati!N91&gt;=8,"",Dati!N91))</f>
        <v>#REF!</v>
      </c>
      <c r="I71" s="56" t="e">
        <f>IF(C71&lt;7,"",IF(C71&gt;=8,"",IF(Dati!J91="","",(Dati!J91)/C71*100)))</f>
        <v>#REF!</v>
      </c>
      <c r="J71" s="56" t="e">
        <f>IF(C71&lt;7,"",IF(C71&gt;=8,"",IF(Dati!K91="","",(Dati!K91)/C71*100)))</f>
        <v>#REF!</v>
      </c>
      <c r="K71" s="56" t="e">
        <f>IF(C71&lt;7,"",IF(C71&gt;=8,"",IF(Dati!L91="","",(Dati!L91)/C71*100)))</f>
        <v>#REF!</v>
      </c>
      <c r="L71" s="56" t="e">
        <f>IF(C71&lt;7,"",IF(C71&gt;=8,"",IF(Dati!M91="","",(Dati!M91)/C71*100)))</f>
        <v>#REF!</v>
      </c>
      <c r="M71" s="56" t="e">
        <f>IF(C71&lt;7,"",IF(C71&gt;=8,"",IF(Dati!N91="","",(Dati!N91)/C71*100)))</f>
        <v>#REF!</v>
      </c>
    </row>
    <row r="72" spans="1:13" x14ac:dyDescent="0.25">
      <c r="A72" s="66">
        <f>Dati!A92</f>
        <v>15</v>
      </c>
      <c r="B72" s="66" t="e">
        <f>Dati!B92</f>
        <v>#REF!</v>
      </c>
      <c r="C72" s="83" t="e">
        <f>IF(Dati!C92="","",LOG(Dati!C92))</f>
        <v>#REF!</v>
      </c>
      <c r="D72" s="84" t="e">
        <f>IF(Dati!J92&lt;7,"",IF(Dati!J92&gt;=8,"",Dati!J92))</f>
        <v>#REF!</v>
      </c>
      <c r="E72" s="84" t="e">
        <f>IF(Dati!K92&lt;7,"",IF(Dati!K92&gt;=8,"",Dati!K92))</f>
        <v>#REF!</v>
      </c>
      <c r="F72" s="84" t="e">
        <f>IF(Dati!L92&lt;7,"",IF(Dati!L92&gt;=8,"",Dati!L92))</f>
        <v>#REF!</v>
      </c>
      <c r="G72" s="84" t="e">
        <f>IF(Dati!M92&lt;7,"",IF(Dati!M92&gt;=8,"",Dati!M92))</f>
        <v>#REF!</v>
      </c>
      <c r="H72" s="84" t="e">
        <f>IF(Dati!N92&lt;7,"",IF(Dati!N92&gt;=8,"",Dati!N92))</f>
        <v>#REF!</v>
      </c>
      <c r="I72" s="56" t="e">
        <f>IF(C72&lt;7,"",IF(C72&gt;=8,"",IF(Dati!J92="","",(Dati!J92)/C72*100)))</f>
        <v>#REF!</v>
      </c>
      <c r="J72" s="56" t="e">
        <f>IF(C72&lt;7,"",IF(C72&gt;=8,"",IF(Dati!K92="","",(Dati!K92)/C72*100)))</f>
        <v>#REF!</v>
      </c>
      <c r="K72" s="56" t="e">
        <f>IF(C72&lt;7,"",IF(C72&gt;=8,"",IF(Dati!L92="","",(Dati!L92)/C72*100)))</f>
        <v>#REF!</v>
      </c>
      <c r="L72" s="56" t="e">
        <f>IF(C72&lt;7,"",IF(C72&gt;=8,"",IF(Dati!M92="","",(Dati!M92)/C72*100)))</f>
        <v>#REF!</v>
      </c>
      <c r="M72" s="56" t="e">
        <f>IF(C72&lt;7,"",IF(C72&gt;=8,"",IF(Dati!N92="","",(Dati!N92)/C72*100)))</f>
        <v>#REF!</v>
      </c>
    </row>
    <row r="73" spans="1:13" x14ac:dyDescent="0.25">
      <c r="A73" s="66">
        <f>Dati!A93</f>
        <v>16</v>
      </c>
      <c r="B73" s="66" t="e">
        <f>Dati!B93</f>
        <v>#REF!</v>
      </c>
      <c r="C73" s="83" t="e">
        <f>IF(Dati!C93="","",LOG(Dati!C93))</f>
        <v>#REF!</v>
      </c>
      <c r="D73" s="84" t="e">
        <f>IF(Dati!J93&lt;7,"",IF(Dati!J93&gt;=8,"",Dati!J93))</f>
        <v>#REF!</v>
      </c>
      <c r="E73" s="84" t="e">
        <f>IF(Dati!K93&lt;7,"",IF(Dati!K93&gt;=8,"",Dati!K93))</f>
        <v>#REF!</v>
      </c>
      <c r="F73" s="84" t="e">
        <f>IF(Dati!L93&lt;7,"",IF(Dati!L93&gt;=8,"",Dati!L93))</f>
        <v>#REF!</v>
      </c>
      <c r="G73" s="84" t="e">
        <f>IF(Dati!M93&lt;7,"",IF(Dati!M93&gt;=8,"",Dati!M93))</f>
        <v>#REF!</v>
      </c>
      <c r="H73" s="84" t="e">
        <f>IF(Dati!N93&lt;7,"",IF(Dati!N93&gt;=8,"",Dati!N93))</f>
        <v>#REF!</v>
      </c>
      <c r="I73" s="56" t="e">
        <f>IF(C73&lt;7,"",IF(C73&gt;=8,"",IF(Dati!J93="","",(Dati!J93)/C73*100)))</f>
        <v>#REF!</v>
      </c>
      <c r="J73" s="56" t="e">
        <f>IF(C73&lt;7,"",IF(C73&gt;=8,"",IF(Dati!K93="","",(Dati!K93)/C73*100)))</f>
        <v>#REF!</v>
      </c>
      <c r="K73" s="56" t="e">
        <f>IF(C73&lt;7,"",IF(C73&gt;=8,"",IF(Dati!L93="","",(Dati!L93)/C73*100)))</f>
        <v>#REF!</v>
      </c>
      <c r="L73" s="56" t="e">
        <f>IF(C73&lt;7,"",IF(C73&gt;=8,"",IF(Dati!M93="","",(Dati!M93)/C73*100)))</f>
        <v>#REF!</v>
      </c>
      <c r="M73" s="56" t="e">
        <f>IF(C73&lt;7,"",IF(C73&gt;=8,"",IF(Dati!N93="","",(Dati!N93)/C73*100)))</f>
        <v>#REF!</v>
      </c>
    </row>
    <row r="74" spans="1:13" x14ac:dyDescent="0.25">
      <c r="A74" s="66">
        <f>Dati!A94</f>
        <v>17</v>
      </c>
      <c r="B74" s="66" t="e">
        <f>Dati!B94</f>
        <v>#REF!</v>
      </c>
      <c r="C74" s="83" t="e">
        <f>IF(Dati!C94="","",LOG(Dati!C94))</f>
        <v>#REF!</v>
      </c>
      <c r="D74" s="84" t="e">
        <f>IF(Dati!J94&lt;7,"",IF(Dati!J94&gt;=8,"",Dati!J94))</f>
        <v>#REF!</v>
      </c>
      <c r="E74" s="84" t="e">
        <f>IF(Dati!K94&lt;7,"",IF(Dati!K94&gt;=8,"",Dati!K94))</f>
        <v>#REF!</v>
      </c>
      <c r="F74" s="84" t="e">
        <f>IF(Dati!L94&lt;7,"",IF(Dati!L94&gt;=8,"",Dati!L94))</f>
        <v>#REF!</v>
      </c>
      <c r="G74" s="84" t="e">
        <f>IF(Dati!M94&lt;7,"",IF(Dati!M94&gt;=8,"",Dati!M94))</f>
        <v>#REF!</v>
      </c>
      <c r="H74" s="84" t="e">
        <f>IF(Dati!N94&lt;7,"",IF(Dati!N94&gt;=8,"",Dati!N94))</f>
        <v>#REF!</v>
      </c>
      <c r="I74" s="56" t="e">
        <f>IF(C74&lt;7,"",IF(C74&gt;=8,"",IF(Dati!J94="","",(Dati!J94)/C74*100)))</f>
        <v>#REF!</v>
      </c>
      <c r="J74" s="56" t="e">
        <f>IF(C74&lt;7,"",IF(C74&gt;=8,"",IF(Dati!K94="","",(Dati!K94)/C74*100)))</f>
        <v>#REF!</v>
      </c>
      <c r="K74" s="56" t="e">
        <f>IF(C74&lt;7,"",IF(C74&gt;=8,"",IF(Dati!L94="","",(Dati!L94)/C74*100)))</f>
        <v>#REF!</v>
      </c>
      <c r="L74" s="56" t="e">
        <f>IF(C74&lt;7,"",IF(C74&gt;=8,"",IF(Dati!M94="","",(Dati!M94)/C74*100)))</f>
        <v>#REF!</v>
      </c>
      <c r="M74" s="56" t="e">
        <f>IF(C74&lt;7,"",IF(C74&gt;=8,"",IF(Dati!N94="","",(Dati!N94)/C74*100)))</f>
        <v>#REF!</v>
      </c>
    </row>
    <row r="75" spans="1:13" x14ac:dyDescent="0.25">
      <c r="A75" s="66"/>
      <c r="B75" s="66"/>
      <c r="C75" s="67"/>
      <c r="D75" s="66"/>
      <c r="E75" s="66"/>
      <c r="F75" s="66"/>
      <c r="G75" s="66"/>
      <c r="H75" s="66"/>
    </row>
    <row r="76" spans="1:13" x14ac:dyDescent="0.25">
      <c r="A76" s="82"/>
      <c r="B76" s="82"/>
      <c r="C76" s="83" t="s">
        <v>14</v>
      </c>
      <c r="D76" s="83"/>
      <c r="E76" s="84" t="str">
        <f>IF(COUNT(D58:H74)&lt;2,"",AVERAGE(D58:H74))</f>
        <v/>
      </c>
      <c r="F76" s="83"/>
      <c r="G76" s="83"/>
      <c r="H76" s="83"/>
      <c r="J76" s="52" t="s">
        <v>7</v>
      </c>
    </row>
    <row r="77" spans="1:13" x14ac:dyDescent="0.25">
      <c r="C77" s="86" t="s">
        <v>6</v>
      </c>
      <c r="E77" s="84" t="str">
        <f>IF(COUNT(D58:H74)&lt;2,"",STDEV(D58:H74))</f>
        <v/>
      </c>
      <c r="J77" s="86" t="s">
        <v>14</v>
      </c>
      <c r="K77" s="86"/>
      <c r="L77" s="84" t="str">
        <f>IF(COUNT(I58:M74)=0,"",AVERAGE(I58:M74))</f>
        <v/>
      </c>
    </row>
    <row r="78" spans="1:13" x14ac:dyDescent="0.25">
      <c r="C78" s="86" t="s">
        <v>23</v>
      </c>
      <c r="E78" s="84" t="str">
        <f>IF(COUNT(D58:H74)=0,"Immettere dati",IF(COUNT(D58:H74)&lt;2,"Immettere più dati",E77*2^0.5*(TINV(0.05,COUNT(D58:H74)-1))))</f>
        <v>Immettere dati</v>
      </c>
      <c r="F78" s="83" t="str">
        <f>IF(COUNT(D58:H74)=0,"",IF(COUNT(D58:H74)&lt;6,"Attenzione, dati insufficienti!",""))</f>
        <v/>
      </c>
      <c r="J78" s="86" t="s">
        <v>52</v>
      </c>
      <c r="K78" s="86"/>
      <c r="L78" s="84" t="str">
        <f>IF(COUNT(I58:M74)&lt;2,"",STDEV(I58:M74)*2)</f>
        <v/>
      </c>
    </row>
    <row r="79" spans="1:13" x14ac:dyDescent="0.25">
      <c r="C79" s="52" t="s">
        <v>9</v>
      </c>
      <c r="E79" s="84" t="str">
        <f>IF(COUNT(D58:H74)&lt;2,"",E78/(2^0.5))</f>
        <v/>
      </c>
      <c r="F79" s="87" t="str">
        <f>IF(COUNT(D58:H74)=0,"",IF(COUNT(D58:H74)&lt;6,"Attenzione, dati insufficienti!",""))</f>
        <v/>
      </c>
      <c r="L79" s="52" t="str">
        <f>IF(COUNT(I58:M74)&lt;2,"",DEVSQ(I58:M74))</f>
        <v/>
      </c>
    </row>
    <row r="80" spans="1:13" x14ac:dyDescent="0.25">
      <c r="C80" s="52" t="s">
        <v>10</v>
      </c>
      <c r="E80" s="84" t="str">
        <f>IF(COUNT(D58:H74)&lt;2,"",E78/2)</f>
        <v/>
      </c>
      <c r="F80" s="87" t="str">
        <f>IF(COUNT(D58:H74)=0,"",IF(COUNT(D58:H74)&lt;6,"Attenzione, dati insufficienti!",""))</f>
        <v/>
      </c>
      <c r="L80" s="52" t="str">
        <f>IF(COUNT(I58:M74)&lt;2,"",VAR(I58:M74))</f>
        <v/>
      </c>
    </row>
    <row r="81" spans="1:13" x14ac:dyDescent="0.25">
      <c r="E81" s="84"/>
    </row>
    <row r="82" spans="1:13" x14ac:dyDescent="0.25">
      <c r="A82" s="52" t="s">
        <v>18</v>
      </c>
      <c r="D82" s="45"/>
      <c r="E82" s="44"/>
      <c r="F82" s="44"/>
    </row>
    <row r="83" spans="1:13" ht="36" x14ac:dyDescent="0.25">
      <c r="A83" s="66" t="str">
        <f>Dati!A109</f>
        <v>N.</v>
      </c>
      <c r="B83" s="66" t="str">
        <f>Dati!B109</f>
        <v>Anno</v>
      </c>
      <c r="C83" s="66" t="str">
        <f>Dati!C109</f>
        <v>Valore assegnato</v>
      </c>
      <c r="D83" s="66">
        <f>Dati!J109</f>
        <v>1</v>
      </c>
      <c r="E83" s="66">
        <f>Dati!K109</f>
        <v>2</v>
      </c>
      <c r="F83" s="66">
        <f>Dati!L109</f>
        <v>3</v>
      </c>
      <c r="G83" s="66">
        <f>Dati!M109</f>
        <v>4</v>
      </c>
      <c r="H83" s="66">
        <f>Dati!N109</f>
        <v>5</v>
      </c>
      <c r="I83" s="1016" t="s">
        <v>13</v>
      </c>
      <c r="J83" s="1016"/>
      <c r="K83" s="1016"/>
      <c r="L83" s="1016"/>
      <c r="M83" s="1016"/>
    </row>
    <row r="84" spans="1:13" x14ac:dyDescent="0.25">
      <c r="A84" s="66">
        <f>Dati!A110</f>
        <v>1</v>
      </c>
      <c r="B84" s="66">
        <f>Dati!B110</f>
        <v>2000</v>
      </c>
      <c r="C84" s="83">
        <f>IF(Dati!C110="","",LOG(Dati!C110))</f>
        <v>2.7032913781186614</v>
      </c>
      <c r="D84" s="84" t="str">
        <f>IF(Dati!J110&lt;7,"",IF(Dati!J110&gt;=8,"",Dati!J110))</f>
        <v/>
      </c>
      <c r="E84" s="84" t="str">
        <f>IF(Dati!K110&lt;7,"",IF(Dati!K110&gt;=8,"",Dati!K110))</f>
        <v/>
      </c>
      <c r="F84" s="84" t="str">
        <f>IF(Dati!L110&lt;7,"",IF(Dati!L110&gt;=8,"",Dati!L110))</f>
        <v/>
      </c>
      <c r="G84" s="84" t="str">
        <f>IF(Dati!M110&lt;7,"",IF(Dati!M110&gt;=8,"",Dati!M110))</f>
        <v/>
      </c>
      <c r="H84" s="84" t="str">
        <f>IF(Dati!N110&lt;7,"",IF(Dati!N110&gt;=8,"",Dati!N110))</f>
        <v/>
      </c>
      <c r="I84" s="56" t="str">
        <f>IF(C84&lt;7,"",IF(C84&gt;=8,"",IF(Dati!J110="","",(Dati!J110)/C84*100)))</f>
        <v/>
      </c>
      <c r="J84" s="56" t="str">
        <f>IF(C84&lt;7,"",IF(C84&gt;=8,"",IF(Dati!K110="","",(Dati!K110)/C84*100)))</f>
        <v/>
      </c>
      <c r="K84" s="56" t="str">
        <f>IF(C84&lt;7,"",IF(C84&gt;=8,"",IF(Dati!L110="","",(Dati!L110)/C84*100)))</f>
        <v/>
      </c>
      <c r="L84" s="56" t="str">
        <f>IF(C84&lt;7,"",IF(C84&gt;=8,"",IF(Dati!M110="","",(Dati!M110)/C84*100)))</f>
        <v/>
      </c>
      <c r="M84" s="56" t="str">
        <f>IF(C84&lt;7,"",IF(C84&gt;=8,"",IF(Dati!N110="","",(Dati!N110)/C84*100)))</f>
        <v/>
      </c>
    </row>
    <row r="85" spans="1:13" x14ac:dyDescent="0.25">
      <c r="A85" s="66">
        <f>Dati!A111</f>
        <v>2</v>
      </c>
      <c r="B85" s="66">
        <f>Dati!B111</f>
        <v>2000</v>
      </c>
      <c r="C85" s="83">
        <f>IF(Dati!C111="","",LOG(Dati!C111))</f>
        <v>4.6901960800285138</v>
      </c>
      <c r="D85" s="84" t="str">
        <f>IF(Dati!J111&lt;7,"",IF(Dati!J111&gt;=8,"",Dati!J111))</f>
        <v/>
      </c>
      <c r="E85" s="84" t="str">
        <f>IF(Dati!K111&lt;7,"",IF(Dati!K111&gt;=8,"",Dati!K111))</f>
        <v/>
      </c>
      <c r="F85" s="84" t="str">
        <f>IF(Dati!L111&lt;7,"",IF(Dati!L111&gt;=8,"",Dati!L111))</f>
        <v/>
      </c>
      <c r="G85" s="84" t="str">
        <f>IF(Dati!M111&lt;7,"",IF(Dati!M111&gt;=8,"",Dati!M111))</f>
        <v/>
      </c>
      <c r="H85" s="84" t="str">
        <f>IF(Dati!N111&lt;7,"",IF(Dati!N111&gt;=8,"",Dati!N111))</f>
        <v/>
      </c>
      <c r="I85" s="56" t="str">
        <f>IF(C85&lt;7,"",IF(C85&gt;=8,"",IF(Dati!J111="","",(Dati!J111)/C85*100)))</f>
        <v/>
      </c>
      <c r="J85" s="56" t="str">
        <f>IF(C85&lt;7,"",IF(C85&gt;=8,"",IF(Dati!K111="","",(Dati!K111)/C85*100)))</f>
        <v/>
      </c>
      <c r="K85" s="56" t="str">
        <f>IF(C85&lt;7,"",IF(C85&gt;=8,"",IF(Dati!L111="","",(Dati!L111)/C85*100)))</f>
        <v/>
      </c>
      <c r="L85" s="56" t="str">
        <f>IF(C85&lt;7,"",IF(C85&gt;=8,"",IF(Dati!M111="","",(Dati!M111)/C85*100)))</f>
        <v/>
      </c>
      <c r="M85" s="56" t="str">
        <f>IF(C85&lt;7,"",IF(C85&gt;=8,"",IF(Dati!N111="","",(Dati!N111)/C85*100)))</f>
        <v/>
      </c>
    </row>
    <row r="86" spans="1:13" x14ac:dyDescent="0.25">
      <c r="A86" s="66">
        <f>Dati!A112</f>
        <v>3</v>
      </c>
      <c r="B86" s="66">
        <f>Dati!B112</f>
        <v>2001</v>
      </c>
      <c r="C86" s="83">
        <f>IF(Dati!C112="","",LOG(Dati!C112))</f>
        <v>3.9190780923760737</v>
      </c>
      <c r="D86" s="84" t="str">
        <f>IF(Dati!J112&lt;7,"",IF(Dati!J112&gt;=8,"",Dati!J112))</f>
        <v/>
      </c>
      <c r="E86" s="84" t="str">
        <f>IF(Dati!K112&lt;7,"",IF(Dati!K112&gt;=8,"",Dati!K112))</f>
        <v/>
      </c>
      <c r="F86" s="84" t="str">
        <f>IF(Dati!L112&lt;7,"",IF(Dati!L112&gt;=8,"",Dati!L112))</f>
        <v/>
      </c>
      <c r="G86" s="84" t="str">
        <f>IF(Dati!M112&lt;7,"",IF(Dati!M112&gt;=8,"",Dati!M112))</f>
        <v/>
      </c>
      <c r="H86" s="84" t="str">
        <f>IF(Dati!N112&lt;7,"",IF(Dati!N112&gt;=8,"",Dati!N112))</f>
        <v/>
      </c>
      <c r="I86" s="56" t="str">
        <f>IF(C86&lt;7,"",IF(C86&gt;=8,"",IF(Dati!J112="","",(Dati!J112)/C86*100)))</f>
        <v/>
      </c>
      <c r="J86" s="56" t="str">
        <f>IF(C86&lt;7,"",IF(C86&gt;=8,"",IF(Dati!K112="","",(Dati!K112)/C86*100)))</f>
        <v/>
      </c>
      <c r="K86" s="56" t="str">
        <f>IF(C86&lt;7,"",IF(C86&gt;=8,"",IF(Dati!L112="","",(Dati!L112)/C86*100)))</f>
        <v/>
      </c>
      <c r="L86" s="56" t="str">
        <f>IF(C86&lt;7,"",IF(C86&gt;=8,"",IF(Dati!M112="","",(Dati!M112)/C86*100)))</f>
        <v/>
      </c>
      <c r="M86" s="56" t="str">
        <f>IF(C86&lt;7,"",IF(C86&gt;=8,"",IF(Dati!N112="","",(Dati!N112)/C86*100)))</f>
        <v/>
      </c>
    </row>
    <row r="87" spans="1:13" x14ac:dyDescent="0.25">
      <c r="A87" s="66">
        <f>Dati!A113</f>
        <v>4</v>
      </c>
      <c r="B87" s="66">
        <f>Dati!B113</f>
        <v>2002</v>
      </c>
      <c r="C87" s="83">
        <f>IF(Dati!C113="","",LOG(Dati!C113))</f>
        <v>4.1760912590556813</v>
      </c>
      <c r="D87" s="84" t="str">
        <f>IF(Dati!J113&lt;7,"",IF(Dati!J113&gt;=8,"",Dati!J113))</f>
        <v/>
      </c>
      <c r="E87" s="84" t="str">
        <f>IF(Dati!K113&lt;7,"",IF(Dati!K113&gt;=8,"",Dati!K113))</f>
        <v/>
      </c>
      <c r="F87" s="84" t="str">
        <f>IF(Dati!L113&lt;7,"",IF(Dati!L113&gt;=8,"",Dati!L113))</f>
        <v/>
      </c>
      <c r="G87" s="84" t="str">
        <f>IF(Dati!M113&lt;7,"",IF(Dati!M113&gt;=8,"",Dati!M113))</f>
        <v/>
      </c>
      <c r="H87" s="84" t="str">
        <f>IF(Dati!N113&lt;7,"",IF(Dati!N113&gt;=8,"",Dati!N113))</f>
        <v/>
      </c>
      <c r="I87" s="56" t="str">
        <f>IF(C87&lt;7,"",IF(C87&gt;=8,"",IF(Dati!J113="","",(Dati!J113)/C87*100)))</f>
        <v/>
      </c>
      <c r="J87" s="56" t="str">
        <f>IF(C87&lt;7,"",IF(C87&gt;=8,"",IF(Dati!K113="","",(Dati!K113)/C87*100)))</f>
        <v/>
      </c>
      <c r="K87" s="56" t="str">
        <f>IF(C87&lt;7,"",IF(C87&gt;=8,"",IF(Dati!L113="","",(Dati!L113)/C87*100)))</f>
        <v/>
      </c>
      <c r="L87" s="56" t="str">
        <f>IF(C87&lt;7,"",IF(C87&gt;=8,"",IF(Dati!M113="","",(Dati!M113)/C87*100)))</f>
        <v/>
      </c>
      <c r="M87" s="56" t="str">
        <f>IF(C87&lt;7,"",IF(C87&gt;=8,"",IF(Dati!N113="","",(Dati!N113)/C87*100)))</f>
        <v/>
      </c>
    </row>
    <row r="88" spans="1:13" x14ac:dyDescent="0.25">
      <c r="A88" s="66">
        <f>Dati!A114</f>
        <v>5</v>
      </c>
      <c r="B88" s="66">
        <f>Dati!B114</f>
        <v>2003</v>
      </c>
      <c r="C88" s="83">
        <f>IF(Dati!C114="","",LOG(Dati!C114))</f>
        <v>3.5440680443502757</v>
      </c>
      <c r="D88" s="84" t="str">
        <f>IF(Dati!J114&lt;7,"",IF(Dati!J114&gt;=8,"",Dati!J114))</f>
        <v/>
      </c>
      <c r="E88" s="84" t="str">
        <f>IF(Dati!K114&lt;7,"",IF(Dati!K114&gt;=8,"",Dati!K114))</f>
        <v/>
      </c>
      <c r="F88" s="84" t="str">
        <f>IF(Dati!L114&lt;7,"",IF(Dati!L114&gt;=8,"",Dati!L114))</f>
        <v/>
      </c>
      <c r="G88" s="84" t="str">
        <f>IF(Dati!M114&lt;7,"",IF(Dati!M114&gt;=8,"",Dati!M114))</f>
        <v/>
      </c>
      <c r="H88" s="84" t="str">
        <f>IF(Dati!N114&lt;7,"",IF(Dati!N114&gt;=8,"",Dati!N114))</f>
        <v/>
      </c>
      <c r="I88" s="56" t="str">
        <f>IF(C88&lt;7,"",IF(C88&gt;=8,"",IF(Dati!J114="","",(Dati!J114)/C88*100)))</f>
        <v/>
      </c>
      <c r="J88" s="56" t="str">
        <f>IF(C88&lt;7,"",IF(C88&gt;=8,"",IF(Dati!K114="","",(Dati!K114)/C88*100)))</f>
        <v/>
      </c>
      <c r="K88" s="56" t="str">
        <f>IF(C88&lt;7,"",IF(C88&gt;=8,"",IF(Dati!L114="","",(Dati!L114)/C88*100)))</f>
        <v/>
      </c>
      <c r="L88" s="56" t="str">
        <f>IF(C88&lt;7,"",IF(C88&gt;=8,"",IF(Dati!M114="","",(Dati!M114)/C88*100)))</f>
        <v/>
      </c>
      <c r="M88" s="56" t="str">
        <f>IF(C88&lt;7,"",IF(C88&gt;=8,"",IF(Dati!N114="","",(Dati!N114)/C88*100)))</f>
        <v/>
      </c>
    </row>
    <row r="89" spans="1:13" x14ac:dyDescent="0.25">
      <c r="A89" s="66">
        <f>Dati!A115</f>
        <v>6</v>
      </c>
      <c r="B89" s="66">
        <f>Dati!B115</f>
        <v>2003</v>
      </c>
      <c r="C89" s="83" t="str">
        <f>IF(Dati!C115="","",LOG(Dati!C115))</f>
        <v/>
      </c>
      <c r="D89" s="84" t="str">
        <f>IF(Dati!J115&lt;7,"",IF(Dati!J115&gt;=8,"",Dati!J115))</f>
        <v/>
      </c>
      <c r="E89" s="84" t="str">
        <f>IF(Dati!K115&lt;7,"",IF(Dati!K115&gt;=8,"",Dati!K115))</f>
        <v/>
      </c>
      <c r="F89" s="84" t="str">
        <f>IF(Dati!L115&lt;7,"",IF(Dati!L115&gt;=8,"",Dati!L115))</f>
        <v/>
      </c>
      <c r="G89" s="84" t="str">
        <f>IF(Dati!M115&lt;7,"",IF(Dati!M115&gt;=8,"",Dati!M115))</f>
        <v/>
      </c>
      <c r="H89" s="84" t="str">
        <f>IF(Dati!N115&lt;7,"",IF(Dati!N115&gt;=8,"",Dati!N115))</f>
        <v/>
      </c>
      <c r="I89" s="56" t="str">
        <f>IF(C89&lt;7,"",IF(C89&gt;=8,"",IF(Dati!J115="","",(Dati!J115)/C89*100)))</f>
        <v/>
      </c>
      <c r="J89" s="56" t="str">
        <f>IF(C89&lt;7,"",IF(C89&gt;=8,"",IF(Dati!K115="","",(Dati!K115)/C89*100)))</f>
        <v/>
      </c>
      <c r="K89" s="56" t="str">
        <f>IF(C89&lt;7,"",IF(C89&gt;=8,"",IF(Dati!L115="","",(Dati!L115)/C89*100)))</f>
        <v/>
      </c>
      <c r="L89" s="56" t="str">
        <f>IF(C89&lt;7,"",IF(C89&gt;=8,"",IF(Dati!M115="","",(Dati!M115)/C89*100)))</f>
        <v/>
      </c>
      <c r="M89" s="56" t="str">
        <f>IF(C89&lt;7,"",IF(C89&gt;=8,"",IF(Dati!N115="","",(Dati!N115)/C89*100)))</f>
        <v/>
      </c>
    </row>
    <row r="90" spans="1:13" x14ac:dyDescent="0.25">
      <c r="A90" s="66">
        <f>Dati!A116</f>
        <v>7</v>
      </c>
      <c r="B90" s="66" t="str">
        <f>Dati!B116</f>
        <v/>
      </c>
      <c r="C90" s="83" t="str">
        <f>IF(Dati!C116="","",LOG(Dati!C116))</f>
        <v/>
      </c>
      <c r="D90" s="84" t="str">
        <f>IF(Dati!J116&lt;7,"",IF(Dati!J116&gt;=8,"",Dati!J116))</f>
        <v/>
      </c>
      <c r="E90" s="84" t="str">
        <f>IF(Dati!K116&lt;7,"",IF(Dati!K116&gt;=8,"",Dati!K116))</f>
        <v/>
      </c>
      <c r="F90" s="84" t="str">
        <f>IF(Dati!L116&lt;7,"",IF(Dati!L116&gt;=8,"",Dati!L116))</f>
        <v/>
      </c>
      <c r="G90" s="84" t="str">
        <f>IF(Dati!M116&lt;7,"",IF(Dati!M116&gt;=8,"",Dati!M116))</f>
        <v/>
      </c>
      <c r="H90" s="84" t="str">
        <f>IF(Dati!N116&lt;7,"",IF(Dati!N116&gt;=8,"",Dati!N116))</f>
        <v/>
      </c>
      <c r="I90" s="56" t="str">
        <f>IF(C90&lt;7,"",IF(C90&gt;=8,"",IF(Dati!J116="","",(Dati!J116)/C90*100)))</f>
        <v/>
      </c>
      <c r="J90" s="56" t="str">
        <f>IF(C90&lt;7,"",IF(C90&gt;=8,"",IF(Dati!K116="","",(Dati!K116)/C90*100)))</f>
        <v/>
      </c>
      <c r="K90" s="56" t="str">
        <f>IF(C90&lt;7,"",IF(C90&gt;=8,"",IF(Dati!L116="","",(Dati!L116)/C90*100)))</f>
        <v/>
      </c>
      <c r="L90" s="56" t="str">
        <f>IF(C90&lt;7,"",IF(C90&gt;=8,"",IF(Dati!M116="","",(Dati!M116)/C90*100)))</f>
        <v/>
      </c>
      <c r="M90" s="56" t="str">
        <f>IF(C90&lt;7,"",IF(C90&gt;=8,"",IF(Dati!N116="","",(Dati!N116)/C90*100)))</f>
        <v/>
      </c>
    </row>
    <row r="91" spans="1:13" x14ac:dyDescent="0.25">
      <c r="A91" s="66">
        <f>Dati!A117</f>
        <v>8</v>
      </c>
      <c r="B91" s="66" t="str">
        <f>Dati!B117</f>
        <v/>
      </c>
      <c r="C91" s="83" t="str">
        <f>IF(Dati!C117="","",LOG(Dati!C117))</f>
        <v/>
      </c>
      <c r="D91" s="84" t="str">
        <f>IF(Dati!J117&lt;7,"",IF(Dati!J117&gt;=8,"",Dati!J117))</f>
        <v/>
      </c>
      <c r="E91" s="84" t="str">
        <f>IF(Dati!K117&lt;7,"",IF(Dati!K117&gt;=8,"",Dati!K117))</f>
        <v/>
      </c>
      <c r="F91" s="84" t="str">
        <f>IF(Dati!L117&lt;7,"",IF(Dati!L117&gt;=8,"",Dati!L117))</f>
        <v/>
      </c>
      <c r="G91" s="84" t="str">
        <f>IF(Dati!M117&lt;7,"",IF(Dati!M117&gt;=8,"",Dati!M117))</f>
        <v/>
      </c>
      <c r="H91" s="84" t="str">
        <f>IF(Dati!N117&lt;7,"",IF(Dati!N117&gt;=8,"",Dati!N117))</f>
        <v/>
      </c>
      <c r="I91" s="56" t="str">
        <f>IF(C91&lt;7,"",IF(C91&gt;=8,"",IF(Dati!J117="","",(Dati!J117)/C91*100)))</f>
        <v/>
      </c>
      <c r="J91" s="56" t="str">
        <f>IF(C91&lt;7,"",IF(C91&gt;=8,"",IF(Dati!K117="","",(Dati!K117)/C91*100)))</f>
        <v/>
      </c>
      <c r="K91" s="56" t="str">
        <f>IF(C91&lt;7,"",IF(C91&gt;=8,"",IF(Dati!L117="","",(Dati!L117)/C91*100)))</f>
        <v/>
      </c>
      <c r="L91" s="56" t="str">
        <f>IF(C91&lt;7,"",IF(C91&gt;=8,"",IF(Dati!M117="","",(Dati!M117)/C91*100)))</f>
        <v/>
      </c>
      <c r="M91" s="56" t="str">
        <f>IF(C91&lt;7,"",IF(C91&gt;=8,"",IF(Dati!N117="","",(Dati!N117)/C91*100)))</f>
        <v/>
      </c>
    </row>
    <row r="92" spans="1:13" x14ac:dyDescent="0.25">
      <c r="A92" s="66">
        <f>Dati!A118</f>
        <v>9</v>
      </c>
      <c r="B92" s="66" t="str">
        <f>Dati!B118</f>
        <v/>
      </c>
      <c r="C92" s="83" t="str">
        <f>IF(Dati!C118="","",LOG(Dati!C118))</f>
        <v/>
      </c>
      <c r="D92" s="84" t="str">
        <f>IF(Dati!J118&lt;7,"",IF(Dati!J118&gt;=8,"",Dati!J118))</f>
        <v/>
      </c>
      <c r="E92" s="84" t="str">
        <f>IF(Dati!K118&lt;7,"",IF(Dati!K118&gt;=8,"",Dati!K118))</f>
        <v/>
      </c>
      <c r="F92" s="84" t="str">
        <f>IF(Dati!L118&lt;7,"",IF(Dati!L118&gt;=8,"",Dati!L118))</f>
        <v/>
      </c>
      <c r="G92" s="84" t="str">
        <f>IF(Dati!M118&lt;7,"",IF(Dati!M118&gt;=8,"",Dati!M118))</f>
        <v/>
      </c>
      <c r="H92" s="84" t="str">
        <f>IF(Dati!N118&lt;7,"",IF(Dati!N118&gt;=8,"",Dati!N118))</f>
        <v/>
      </c>
      <c r="I92" s="56" t="str">
        <f>IF(C92&lt;7,"",IF(C92&gt;=8,"",IF(Dati!J118="","",(Dati!J118)/C92*100)))</f>
        <v/>
      </c>
      <c r="J92" s="56" t="str">
        <f>IF(C92&lt;7,"",IF(C92&gt;=8,"",IF(Dati!K118="","",(Dati!K118)/C92*100)))</f>
        <v/>
      </c>
      <c r="K92" s="56" t="str">
        <f>IF(C92&lt;7,"",IF(C92&gt;=8,"",IF(Dati!L118="","",(Dati!L118)/C92*100)))</f>
        <v/>
      </c>
      <c r="L92" s="56" t="str">
        <f>IF(C92&lt;7,"",IF(C92&gt;=8,"",IF(Dati!M118="","",(Dati!M118)/C92*100)))</f>
        <v/>
      </c>
      <c r="M92" s="56" t="str">
        <f>IF(C92&lt;7,"",IF(C92&gt;=8,"",IF(Dati!N118="","",(Dati!N118)/C92*100)))</f>
        <v/>
      </c>
    </row>
    <row r="93" spans="1:13" x14ac:dyDescent="0.25">
      <c r="A93" s="66">
        <f>Dati!A119</f>
        <v>10</v>
      </c>
      <c r="B93" s="66" t="e">
        <f>Dati!B119</f>
        <v>#REF!</v>
      </c>
      <c r="C93" s="83" t="e">
        <f>IF(Dati!C119="","",LOG(Dati!C119))</f>
        <v>#REF!</v>
      </c>
      <c r="D93" s="84" t="e">
        <f>IF(Dati!J119&lt;7,"",IF(Dati!J119&gt;=8,"",Dati!J119))</f>
        <v>#REF!</v>
      </c>
      <c r="E93" s="84" t="e">
        <f>IF(Dati!K119&lt;7,"",IF(Dati!K119&gt;=8,"",Dati!K119))</f>
        <v>#REF!</v>
      </c>
      <c r="F93" s="84" t="e">
        <f>IF(Dati!L119&lt;7,"",IF(Dati!L119&gt;=8,"",Dati!L119))</f>
        <v>#REF!</v>
      </c>
      <c r="G93" s="84" t="e">
        <f>IF(Dati!M119&lt;7,"",IF(Dati!M119&gt;=8,"",Dati!M119))</f>
        <v>#REF!</v>
      </c>
      <c r="H93" s="84" t="e">
        <f>IF(Dati!N119&lt;7,"",IF(Dati!N119&gt;=8,"",Dati!N119))</f>
        <v>#REF!</v>
      </c>
      <c r="I93" s="56" t="e">
        <f>IF(C93&lt;7,"",IF(C93&gt;=8,"",IF(Dati!J119="","",(Dati!J119)/C93*100)))</f>
        <v>#REF!</v>
      </c>
      <c r="J93" s="56" t="e">
        <f>IF(C93&lt;7,"",IF(C93&gt;=8,"",IF(Dati!K119="","",(Dati!K119)/C93*100)))</f>
        <v>#REF!</v>
      </c>
      <c r="K93" s="56" t="e">
        <f>IF(C93&lt;7,"",IF(C93&gt;=8,"",IF(Dati!L119="","",(Dati!L119)/C93*100)))</f>
        <v>#REF!</v>
      </c>
      <c r="L93" s="56" t="e">
        <f>IF(C93&lt;7,"",IF(C93&gt;=8,"",IF(Dati!M119="","",(Dati!M119)/C93*100)))</f>
        <v>#REF!</v>
      </c>
      <c r="M93" s="56" t="e">
        <f>IF(C93&lt;7,"",IF(C93&gt;=8,"",IF(Dati!N119="","",(Dati!N119)/C93*100)))</f>
        <v>#REF!</v>
      </c>
    </row>
    <row r="94" spans="1:13" x14ac:dyDescent="0.25">
      <c r="A94" s="66">
        <f>Dati!A120</f>
        <v>11</v>
      </c>
      <c r="B94" s="66" t="e">
        <f>Dati!B120</f>
        <v>#REF!</v>
      </c>
      <c r="C94" s="83" t="e">
        <f>IF(Dati!C120="","",LOG(Dati!C120))</f>
        <v>#REF!</v>
      </c>
      <c r="D94" s="84" t="e">
        <f>IF(Dati!J120&lt;7,"",IF(Dati!J120&gt;=8,"",Dati!J120))</f>
        <v>#REF!</v>
      </c>
      <c r="E94" s="84" t="e">
        <f>IF(Dati!K120&lt;7,"",IF(Dati!K120&gt;=8,"",Dati!K120))</f>
        <v>#REF!</v>
      </c>
      <c r="F94" s="84" t="e">
        <f>IF(Dati!L120&lt;7,"",IF(Dati!L120&gt;=8,"",Dati!L120))</f>
        <v>#REF!</v>
      </c>
      <c r="G94" s="84" t="e">
        <f>IF(Dati!M120&lt;7,"",IF(Dati!M120&gt;=8,"",Dati!M120))</f>
        <v>#REF!</v>
      </c>
      <c r="H94" s="84" t="e">
        <f>IF(Dati!N120&lt;7,"",IF(Dati!N120&gt;=8,"",Dati!N120))</f>
        <v>#REF!</v>
      </c>
      <c r="I94" s="56" t="e">
        <f>IF(C94&lt;7,"",IF(C94&gt;=8,"",IF(Dati!J120="","",(Dati!J120)/C94*100)))</f>
        <v>#REF!</v>
      </c>
      <c r="J94" s="56" t="e">
        <f>IF(C94&lt;7,"",IF(C94&gt;=8,"",IF(Dati!K120="","",(Dati!K120)/C94*100)))</f>
        <v>#REF!</v>
      </c>
      <c r="K94" s="56" t="e">
        <f>IF(C94&lt;7,"",IF(C94&gt;=8,"",IF(Dati!L120="","",(Dati!L120)/C94*100)))</f>
        <v>#REF!</v>
      </c>
      <c r="L94" s="56" t="e">
        <f>IF(C94&lt;7,"",IF(C94&gt;=8,"",IF(Dati!M120="","",(Dati!M120)/C94*100)))</f>
        <v>#REF!</v>
      </c>
      <c r="M94" s="56" t="e">
        <f>IF(C94&lt;7,"",IF(C94&gt;=8,"",IF(Dati!N120="","",(Dati!N120)/C94*100)))</f>
        <v>#REF!</v>
      </c>
    </row>
    <row r="95" spans="1:13" x14ac:dyDescent="0.25">
      <c r="A95" s="66">
        <f>Dati!A121</f>
        <v>12</v>
      </c>
      <c r="B95" s="66" t="e">
        <f>Dati!B121</f>
        <v>#REF!</v>
      </c>
      <c r="C95" s="83" t="e">
        <f>IF(Dati!C121="","",LOG(Dati!C121))</f>
        <v>#REF!</v>
      </c>
      <c r="D95" s="84" t="e">
        <f>IF(Dati!J121&lt;7,"",IF(Dati!J121&gt;=8,"",Dati!J121))</f>
        <v>#REF!</v>
      </c>
      <c r="E95" s="84" t="e">
        <f>IF(Dati!K121&lt;7,"",IF(Dati!K121&gt;=8,"",Dati!K121))</f>
        <v>#REF!</v>
      </c>
      <c r="F95" s="84" t="e">
        <f>IF(Dati!L121&lt;7,"",IF(Dati!L121&gt;=8,"",Dati!L121))</f>
        <v>#REF!</v>
      </c>
      <c r="G95" s="84" t="e">
        <f>IF(Dati!M121&lt;7,"",IF(Dati!M121&gt;=8,"",Dati!M121))</f>
        <v>#REF!</v>
      </c>
      <c r="H95" s="84" t="e">
        <f>IF(Dati!N121&lt;7,"",IF(Dati!N121&gt;=8,"",Dati!N121))</f>
        <v>#REF!</v>
      </c>
      <c r="I95" s="56" t="e">
        <f>IF(C95&lt;7,"",IF(C95&gt;=8,"",IF(Dati!J121="","",(Dati!J121)/C95*100)))</f>
        <v>#REF!</v>
      </c>
      <c r="J95" s="56" t="e">
        <f>IF(C95&lt;7,"",IF(C95&gt;=8,"",IF(Dati!K121="","",(Dati!K121)/C95*100)))</f>
        <v>#REF!</v>
      </c>
      <c r="K95" s="56" t="e">
        <f>IF(C95&lt;7,"",IF(C95&gt;=8,"",IF(Dati!L121="","",(Dati!L121)/C95*100)))</f>
        <v>#REF!</v>
      </c>
      <c r="L95" s="56" t="e">
        <f>IF(C95&lt;7,"",IF(C95&gt;=8,"",IF(Dati!M121="","",(Dati!M121)/C95*100)))</f>
        <v>#REF!</v>
      </c>
      <c r="M95" s="56" t="e">
        <f>IF(C95&lt;7,"",IF(C95&gt;=8,"",IF(Dati!N121="","",(Dati!N121)/C95*100)))</f>
        <v>#REF!</v>
      </c>
    </row>
    <row r="96" spans="1:13" x14ac:dyDescent="0.25">
      <c r="A96" s="66">
        <f>Dati!A122</f>
        <v>13</v>
      </c>
      <c r="B96" s="66" t="e">
        <f>Dati!B122</f>
        <v>#REF!</v>
      </c>
      <c r="C96" s="83" t="e">
        <f>IF(Dati!C122="","",LOG(Dati!C122))</f>
        <v>#REF!</v>
      </c>
      <c r="D96" s="84" t="e">
        <f>IF(Dati!J122&lt;7,"",IF(Dati!J122&gt;=8,"",Dati!J122))</f>
        <v>#REF!</v>
      </c>
      <c r="E96" s="84" t="e">
        <f>IF(Dati!K122&lt;7,"",IF(Dati!K122&gt;=8,"",Dati!K122))</f>
        <v>#REF!</v>
      </c>
      <c r="F96" s="84" t="e">
        <f>IF(Dati!L122&lt;7,"",IF(Dati!L122&gt;=8,"",Dati!L122))</f>
        <v>#REF!</v>
      </c>
      <c r="G96" s="84" t="e">
        <f>IF(Dati!M122&lt;7,"",IF(Dati!M122&gt;=8,"",Dati!M122))</f>
        <v>#REF!</v>
      </c>
      <c r="H96" s="84" t="e">
        <f>IF(Dati!N122&lt;7,"",IF(Dati!N122&gt;=8,"",Dati!N122))</f>
        <v>#REF!</v>
      </c>
      <c r="I96" s="56" t="e">
        <f>IF(C96&lt;7,"",IF(C96&gt;=8,"",IF(Dati!J122="","",(Dati!J122)/C96*100)))</f>
        <v>#REF!</v>
      </c>
      <c r="J96" s="56" t="e">
        <f>IF(C96&lt;7,"",IF(C96&gt;=8,"",IF(Dati!K122="","",(Dati!K122)/C96*100)))</f>
        <v>#REF!</v>
      </c>
      <c r="K96" s="56" t="e">
        <f>IF(C96&lt;7,"",IF(C96&gt;=8,"",IF(Dati!L122="","",(Dati!L122)/C96*100)))</f>
        <v>#REF!</v>
      </c>
      <c r="L96" s="56" t="e">
        <f>IF(C96&lt;7,"",IF(C96&gt;=8,"",IF(Dati!M122="","",(Dati!M122)/C96*100)))</f>
        <v>#REF!</v>
      </c>
      <c r="M96" s="56" t="e">
        <f>IF(C96&lt;7,"",IF(C96&gt;=8,"",IF(Dati!N122="","",(Dati!N122)/C96*100)))</f>
        <v>#REF!</v>
      </c>
    </row>
    <row r="97" spans="1:13" x14ac:dyDescent="0.25">
      <c r="A97" s="66">
        <f>Dati!A123</f>
        <v>14</v>
      </c>
      <c r="B97" s="66" t="e">
        <f>Dati!B123</f>
        <v>#REF!</v>
      </c>
      <c r="C97" s="83" t="e">
        <f>IF(Dati!C123="","",LOG(Dati!C123))</f>
        <v>#REF!</v>
      </c>
      <c r="D97" s="84" t="e">
        <f>IF(Dati!J123&lt;7,"",IF(Dati!J123&gt;=8,"",Dati!J123))</f>
        <v>#REF!</v>
      </c>
      <c r="E97" s="84" t="e">
        <f>IF(Dati!K123&lt;7,"",IF(Dati!K123&gt;=8,"",Dati!K123))</f>
        <v>#REF!</v>
      </c>
      <c r="F97" s="84" t="e">
        <f>IF(Dati!L123&lt;7,"",IF(Dati!L123&gt;=8,"",Dati!L123))</f>
        <v>#REF!</v>
      </c>
      <c r="G97" s="84" t="e">
        <f>IF(Dati!M123&lt;7,"",IF(Dati!M123&gt;=8,"",Dati!M123))</f>
        <v>#REF!</v>
      </c>
      <c r="H97" s="84" t="e">
        <f>IF(Dati!N123&lt;7,"",IF(Dati!N123&gt;=8,"",Dati!N123))</f>
        <v>#REF!</v>
      </c>
      <c r="I97" s="56" t="e">
        <f>IF(C97&lt;7,"",IF(C97&gt;=8,"",IF(Dati!J123="","",(Dati!J123)/C97*100)))</f>
        <v>#REF!</v>
      </c>
      <c r="J97" s="56" t="e">
        <f>IF(C97&lt;7,"",IF(C97&gt;=8,"",IF(Dati!K123="","",(Dati!K123)/C97*100)))</f>
        <v>#REF!</v>
      </c>
      <c r="K97" s="56" t="e">
        <f>IF(C97&lt;7,"",IF(C97&gt;=8,"",IF(Dati!L123="","",(Dati!L123)/C97*100)))</f>
        <v>#REF!</v>
      </c>
      <c r="L97" s="56" t="e">
        <f>IF(C97&lt;7,"",IF(C97&gt;=8,"",IF(Dati!M123="","",(Dati!M123)/C97*100)))</f>
        <v>#REF!</v>
      </c>
      <c r="M97" s="56" t="e">
        <f>IF(C97&lt;7,"",IF(C97&gt;=8,"",IF(Dati!N123="","",(Dati!N123)/C97*100)))</f>
        <v>#REF!</v>
      </c>
    </row>
    <row r="98" spans="1:13" x14ac:dyDescent="0.25">
      <c r="A98" s="66">
        <f>Dati!A124</f>
        <v>15</v>
      </c>
      <c r="B98" s="66" t="e">
        <f>Dati!B124</f>
        <v>#REF!</v>
      </c>
      <c r="C98" s="83" t="e">
        <f>IF(Dati!C124="","",LOG(Dati!C124))</f>
        <v>#REF!</v>
      </c>
      <c r="D98" s="84" t="e">
        <f>IF(Dati!J124&lt;7,"",IF(Dati!J124&gt;=8,"",Dati!J124))</f>
        <v>#REF!</v>
      </c>
      <c r="E98" s="84" t="e">
        <f>IF(Dati!K124&lt;7,"",IF(Dati!K124&gt;=8,"",Dati!K124))</f>
        <v>#REF!</v>
      </c>
      <c r="F98" s="84" t="e">
        <f>IF(Dati!L124&lt;7,"",IF(Dati!L124&gt;=8,"",Dati!L124))</f>
        <v>#REF!</v>
      </c>
      <c r="G98" s="84" t="e">
        <f>IF(Dati!M124&lt;7,"",IF(Dati!M124&gt;=8,"",Dati!M124))</f>
        <v>#REF!</v>
      </c>
      <c r="H98" s="84" t="e">
        <f>IF(Dati!N124&lt;7,"",IF(Dati!N124&gt;=8,"",Dati!N124))</f>
        <v>#REF!</v>
      </c>
      <c r="I98" s="56" t="e">
        <f>IF(C98&lt;7,"",IF(C98&gt;=8,"",IF(Dati!J124="","",(Dati!J124)/C98*100)))</f>
        <v>#REF!</v>
      </c>
      <c r="J98" s="56" t="e">
        <f>IF(C98&lt;7,"",IF(C98&gt;=8,"",IF(Dati!K124="","",(Dati!K124)/C98*100)))</f>
        <v>#REF!</v>
      </c>
      <c r="K98" s="56" t="e">
        <f>IF(C98&lt;7,"",IF(C98&gt;=8,"",IF(Dati!L124="","",(Dati!L124)/C98*100)))</f>
        <v>#REF!</v>
      </c>
      <c r="L98" s="56" t="e">
        <f>IF(C98&lt;7,"",IF(C98&gt;=8,"",IF(Dati!M124="","",(Dati!M124)/C98*100)))</f>
        <v>#REF!</v>
      </c>
      <c r="M98" s="56" t="e">
        <f>IF(C98&lt;7,"",IF(C98&gt;=8,"",IF(Dati!N124="","",(Dati!N124)/C98*100)))</f>
        <v>#REF!</v>
      </c>
    </row>
    <row r="99" spans="1:13" x14ac:dyDescent="0.25">
      <c r="A99" s="66">
        <f>Dati!A125</f>
        <v>16</v>
      </c>
      <c r="B99" s="66" t="e">
        <f>Dati!B125</f>
        <v>#REF!</v>
      </c>
      <c r="C99" s="83" t="e">
        <f>IF(Dati!C125="","",LOG(Dati!C125))</f>
        <v>#REF!</v>
      </c>
      <c r="D99" s="84" t="e">
        <f>IF(Dati!J125&lt;7,"",IF(Dati!J125&gt;=8,"",Dati!J125))</f>
        <v>#REF!</v>
      </c>
      <c r="E99" s="84" t="e">
        <f>IF(Dati!K125&lt;7,"",IF(Dati!K125&gt;=8,"",Dati!K125))</f>
        <v>#REF!</v>
      </c>
      <c r="F99" s="84" t="e">
        <f>IF(Dati!L125&lt;7,"",IF(Dati!L125&gt;=8,"",Dati!L125))</f>
        <v>#REF!</v>
      </c>
      <c r="G99" s="84" t="e">
        <f>IF(Dati!M125&lt;7,"",IF(Dati!M125&gt;=8,"",Dati!M125))</f>
        <v>#REF!</v>
      </c>
      <c r="H99" s="84" t="e">
        <f>IF(Dati!N125&lt;7,"",IF(Dati!N125&gt;=8,"",Dati!N125))</f>
        <v>#REF!</v>
      </c>
      <c r="I99" s="56" t="e">
        <f>IF(C99&lt;7,"",IF(C99&gt;=8,"",IF(Dati!J125="","",(Dati!J125)/C99*100)))</f>
        <v>#REF!</v>
      </c>
      <c r="J99" s="56" t="e">
        <f>IF(C99&lt;7,"",IF(C99&gt;=8,"",IF(Dati!K125="","",(Dati!K125)/C99*100)))</f>
        <v>#REF!</v>
      </c>
      <c r="K99" s="56" t="e">
        <f>IF(C99&lt;7,"",IF(C99&gt;=8,"",IF(Dati!L125="","",(Dati!L125)/C99*100)))</f>
        <v>#REF!</v>
      </c>
      <c r="L99" s="56" t="e">
        <f>IF(C99&lt;7,"",IF(C99&gt;=8,"",IF(Dati!M125="","",(Dati!M125)/C99*100)))</f>
        <v>#REF!</v>
      </c>
      <c r="M99" s="56" t="e">
        <f>IF(C99&lt;7,"",IF(C99&gt;=8,"",IF(Dati!N125="","",(Dati!N125)/C99*100)))</f>
        <v>#REF!</v>
      </c>
    </row>
    <row r="100" spans="1:13" x14ac:dyDescent="0.25">
      <c r="A100" s="66">
        <f>Dati!A126</f>
        <v>17</v>
      </c>
      <c r="B100" s="66" t="e">
        <f>Dati!B126</f>
        <v>#REF!</v>
      </c>
      <c r="C100" s="83" t="e">
        <f>IF(Dati!C126="","",LOG(Dati!C126))</f>
        <v>#REF!</v>
      </c>
      <c r="D100" s="84" t="e">
        <f>IF(Dati!J126&lt;7,"",IF(Dati!J126&gt;=8,"",Dati!J126))</f>
        <v>#REF!</v>
      </c>
      <c r="E100" s="84" t="e">
        <f>IF(Dati!K126&lt;7,"",IF(Dati!K126&gt;=8,"",Dati!K126))</f>
        <v>#REF!</v>
      </c>
      <c r="F100" s="84" t="e">
        <f>IF(Dati!L126&lt;7,"",IF(Dati!L126&gt;=8,"",Dati!L126))</f>
        <v>#REF!</v>
      </c>
      <c r="G100" s="84" t="e">
        <f>IF(Dati!M126&lt;7,"",IF(Dati!M126&gt;=8,"",Dati!M126))</f>
        <v>#REF!</v>
      </c>
      <c r="H100" s="84" t="e">
        <f>IF(Dati!N126&lt;7,"",IF(Dati!N126&gt;=8,"",Dati!N126))</f>
        <v>#REF!</v>
      </c>
      <c r="I100" s="56" t="e">
        <f>IF(C100&lt;7,"",IF(C100&gt;=8,"",IF(Dati!J126="","",(Dati!J126)/C100*100)))</f>
        <v>#REF!</v>
      </c>
      <c r="J100" s="56" t="e">
        <f>IF(C100&lt;7,"",IF(C100&gt;=8,"",IF(Dati!K126="","",(Dati!K126)/C100*100)))</f>
        <v>#REF!</v>
      </c>
      <c r="K100" s="56" t="e">
        <f>IF(C100&lt;7,"",IF(C100&gt;=8,"",IF(Dati!L126="","",(Dati!L126)/C100*100)))</f>
        <v>#REF!</v>
      </c>
      <c r="L100" s="56" t="e">
        <f>IF(C100&lt;7,"",IF(C100&gt;=8,"",IF(Dati!M126="","",(Dati!M126)/C100*100)))</f>
        <v>#REF!</v>
      </c>
      <c r="M100" s="56" t="e">
        <f>IF(C100&lt;7,"",IF(C100&gt;=8,"",IF(Dati!N126="","",(Dati!N126)/C100*100)))</f>
        <v>#REF!</v>
      </c>
    </row>
    <row r="101" spans="1:13" x14ac:dyDescent="0.25">
      <c r="A101" s="66"/>
      <c r="B101" s="66"/>
      <c r="C101" s="67"/>
      <c r="D101" s="66"/>
      <c r="E101" s="66"/>
      <c r="F101" s="66"/>
      <c r="G101" s="66"/>
      <c r="H101" s="66"/>
    </row>
    <row r="102" spans="1:13" x14ac:dyDescent="0.25">
      <c r="A102" s="82"/>
      <c r="B102" s="82"/>
      <c r="C102" s="83" t="s">
        <v>14</v>
      </c>
      <c r="D102" s="83"/>
      <c r="E102" s="84" t="str">
        <f>IF(COUNT(D84:H100)&lt;2,"",AVERAGE(D84:H100))</f>
        <v/>
      </c>
      <c r="F102" s="83"/>
      <c r="G102" s="83"/>
      <c r="H102" s="83"/>
      <c r="J102" s="52" t="s">
        <v>7</v>
      </c>
    </row>
    <row r="103" spans="1:13" x14ac:dyDescent="0.25">
      <c r="C103" s="86" t="s">
        <v>6</v>
      </c>
      <c r="E103" s="84" t="str">
        <f>IF(COUNT(D84:H100)&lt;2,"",STDEV(D84:H100))</f>
        <v/>
      </c>
      <c r="J103" s="86" t="s">
        <v>14</v>
      </c>
      <c r="K103" s="86"/>
      <c r="L103" s="84" t="str">
        <f>IF(COUNT(I84:M100)=0,"",AVERAGE(I84:M100))</f>
        <v/>
      </c>
    </row>
    <row r="104" spans="1:13" x14ac:dyDescent="0.25">
      <c r="C104" s="86" t="s">
        <v>23</v>
      </c>
      <c r="E104" s="84" t="str">
        <f>IF(COUNT(D84:H100)=0,"Immettere dati",IF(COUNT(D84:H100)&lt;2,"Immettere più dati",E103*2^0.5*(TINV(0.05,COUNT(D84:H100)-1))))</f>
        <v>Immettere dati</v>
      </c>
      <c r="F104" s="83" t="str">
        <f>IF(COUNT(D84:H100)=0,"",IF(COUNT(D84:H100)&lt;6,"Attenzione, dati insufficienti!",""))</f>
        <v/>
      </c>
      <c r="J104" s="86" t="s">
        <v>52</v>
      </c>
      <c r="K104" s="86"/>
      <c r="L104" s="84" t="str">
        <f>IF(COUNT(I84:M100)&lt;2,"",STDEV(I84:M100)*2)</f>
        <v/>
      </c>
    </row>
    <row r="105" spans="1:13" x14ac:dyDescent="0.25">
      <c r="C105" s="52" t="s">
        <v>9</v>
      </c>
      <c r="E105" s="84" t="str">
        <f>IF(COUNT(D84:H100)&lt;2,"",E104/(2^0.5))</f>
        <v/>
      </c>
      <c r="F105" s="87" t="str">
        <f>IF(COUNT(D84:H100)=0,"",IF(COUNT(D84:H100)&lt;6,"Attenzione, dati insufficienti!",""))</f>
        <v/>
      </c>
      <c r="L105" s="52" t="str">
        <f>IF(COUNT(I84:M100)&lt;2,"",DEVSQ(I84:M100))</f>
        <v/>
      </c>
    </row>
    <row r="106" spans="1:13" x14ac:dyDescent="0.25">
      <c r="C106" s="52" t="s">
        <v>10</v>
      </c>
      <c r="E106" s="84" t="str">
        <f>IF(COUNT(D84:H100)&lt;2,"",E104/2)</f>
        <v/>
      </c>
      <c r="F106" s="87" t="str">
        <f>IF(COUNT(D84:H100)=0,"",IF(COUNT(D84:H100)&lt;6,"Attenzione, dati insufficienti!",""))</f>
        <v/>
      </c>
      <c r="L106" s="52" t="str">
        <f>IF(COUNT(I84:M100)&lt;2,"",VAR(I84:M100))</f>
        <v/>
      </c>
    </row>
    <row r="107" spans="1:13" x14ac:dyDescent="0.25">
      <c r="E107" s="84"/>
    </row>
    <row r="108" spans="1:13" x14ac:dyDescent="0.25">
      <c r="A108" s="52" t="s">
        <v>22</v>
      </c>
      <c r="D108" s="45"/>
      <c r="E108" s="44"/>
      <c r="F108" s="44"/>
    </row>
    <row r="109" spans="1:13" ht="36" x14ac:dyDescent="0.25">
      <c r="A109" s="66" t="str">
        <f>Dati!A141</f>
        <v>N.</v>
      </c>
      <c r="B109" s="66" t="str">
        <f>Dati!B141</f>
        <v>Anno</v>
      </c>
      <c r="C109" s="66" t="str">
        <f>Dati!C141</f>
        <v>Valore assegnato</v>
      </c>
      <c r="D109" s="66">
        <f>Dati!J141</f>
        <v>1</v>
      </c>
      <c r="E109" s="66">
        <f>Dati!K141</f>
        <v>2</v>
      </c>
      <c r="F109" s="66">
        <f>Dati!L141</f>
        <v>3</v>
      </c>
      <c r="G109" s="66">
        <f>Dati!M141</f>
        <v>4</v>
      </c>
      <c r="H109" s="66">
        <f>Dati!N141</f>
        <v>5</v>
      </c>
      <c r="I109" s="1016" t="s">
        <v>13</v>
      </c>
      <c r="J109" s="1016"/>
      <c r="K109" s="1016"/>
      <c r="L109" s="1016"/>
      <c r="M109" s="1016"/>
    </row>
    <row r="110" spans="1:13" x14ac:dyDescent="0.25">
      <c r="A110" s="66">
        <f>Dati!A142</f>
        <v>1</v>
      </c>
      <c r="B110" s="66">
        <f>Dati!B142</f>
        <v>2000</v>
      </c>
      <c r="C110" s="83" t="e">
        <f>IF(Dati!C142="","",LOG(Dati!C142))</f>
        <v>#VALUE!</v>
      </c>
      <c r="D110" s="84" t="e">
        <f>IF(Dati!J142&lt;7,"",IF(Dati!J142&gt;=8,"",Dati!J142))</f>
        <v>#VALUE!</v>
      </c>
      <c r="E110" s="84" t="str">
        <f>IF(Dati!K142&lt;7,"",IF(Dati!K142&gt;=8,"",Dati!K142))</f>
        <v/>
      </c>
      <c r="F110" s="84" t="e">
        <f>IF(Dati!L142&lt;7,"",IF(Dati!L142&gt;=8,"",Dati!L142))</f>
        <v>#VALUE!</v>
      </c>
      <c r="G110" s="84" t="str">
        <f>IF(Dati!M142&lt;7,"",IF(Dati!M142&gt;=8,"",Dati!M142))</f>
        <v/>
      </c>
      <c r="H110" s="84" t="str">
        <f>IF(Dati!N142&lt;7,"",IF(Dati!N142&gt;=8,"",Dati!N142))</f>
        <v/>
      </c>
      <c r="I110" s="56" t="e">
        <f>IF(C110&lt;7,"",IF(C110&gt;=8,"",IF(Dati!J142="","",(Dati!J142)/C110*100)))</f>
        <v>#VALUE!</v>
      </c>
      <c r="J110" s="56" t="e">
        <f>IF(C110&lt;7,"",IF(C110&gt;=8,"",IF(Dati!K142="","",(Dati!K142)/C110*100)))</f>
        <v>#VALUE!</v>
      </c>
      <c r="K110" s="56" t="e">
        <f>IF(C110&lt;7,"",IF(C110&gt;=8,"",IF(Dati!L142="","",(Dati!L142)/C110*100)))</f>
        <v>#VALUE!</v>
      </c>
      <c r="L110" s="56" t="e">
        <f>IF(C110&lt;7,"",IF(C110&gt;=8,"",IF(Dati!M142="","",(Dati!M142)/C110*100)))</f>
        <v>#VALUE!</v>
      </c>
      <c r="M110" s="56" t="e">
        <f>IF(C110&lt;7,"",IF(C110&gt;=8,"",IF(Dati!N142="","",(Dati!N142)/C110*100)))</f>
        <v>#VALUE!</v>
      </c>
    </row>
    <row r="111" spans="1:13" x14ac:dyDescent="0.25">
      <c r="A111" s="66">
        <f>Dati!A143</f>
        <v>2</v>
      </c>
      <c r="B111" s="66">
        <f>Dati!B143</f>
        <v>2000</v>
      </c>
      <c r="C111" s="83">
        <f>IF(Dati!C143="","",LOG(Dati!C143))</f>
        <v>3</v>
      </c>
      <c r="D111" s="84" t="str">
        <f>IF(Dati!J143&lt;7,"",IF(Dati!J143&gt;=8,"",Dati!J143))</f>
        <v/>
      </c>
      <c r="E111" s="84" t="str">
        <f>IF(Dati!K143&lt;7,"",IF(Dati!K143&gt;=8,"",Dati!K143))</f>
        <v/>
      </c>
      <c r="F111" s="84" t="str">
        <f>IF(Dati!L143&lt;7,"",IF(Dati!L143&gt;=8,"",Dati!L143))</f>
        <v/>
      </c>
      <c r="G111" s="84" t="str">
        <f>IF(Dati!M143&lt;7,"",IF(Dati!M143&gt;=8,"",Dati!M143))</f>
        <v/>
      </c>
      <c r="H111" s="84" t="str">
        <f>IF(Dati!N143&lt;7,"",IF(Dati!N143&gt;=8,"",Dati!N143))</f>
        <v/>
      </c>
      <c r="I111" s="56" t="str">
        <f>IF(C111&lt;7,"",IF(C111&gt;=8,"",IF(Dati!J143="","",(Dati!J143)/C111*100)))</f>
        <v/>
      </c>
      <c r="J111" s="56" t="str">
        <f>IF(C111&lt;7,"",IF(C111&gt;=8,"",IF(Dati!K143="","",(Dati!K143)/C111*100)))</f>
        <v/>
      </c>
      <c r="K111" s="56" t="str">
        <f>IF(C111&lt;7,"",IF(C111&gt;=8,"",IF(Dati!L143="","",(Dati!L143)/C111*100)))</f>
        <v/>
      </c>
      <c r="L111" s="56" t="str">
        <f>IF(C111&lt;7,"",IF(C111&gt;=8,"",IF(Dati!M143="","",(Dati!M143)/C111*100)))</f>
        <v/>
      </c>
      <c r="M111" s="56" t="str">
        <f>IF(C111&lt;7,"",IF(C111&gt;=8,"",IF(Dati!N143="","",(Dati!N143)/C111*100)))</f>
        <v/>
      </c>
    </row>
    <row r="112" spans="1:13" x14ac:dyDescent="0.25">
      <c r="A112" s="66">
        <f>Dati!A144</f>
        <v>3</v>
      </c>
      <c r="B112" s="66">
        <f>Dati!B144</f>
        <v>2002</v>
      </c>
      <c r="C112" s="83" t="e">
        <f>IF(Dati!C144="","",LOG(Dati!C144))</f>
        <v>#VALUE!</v>
      </c>
      <c r="D112" s="84" t="str">
        <f>IF(Dati!J144&lt;7,"",IF(Dati!J144&gt;=8,"",Dati!J144))</f>
        <v/>
      </c>
      <c r="E112" s="84" t="str">
        <f>IF(Dati!K144&lt;7,"",IF(Dati!K144&gt;=8,"",Dati!K144))</f>
        <v/>
      </c>
      <c r="F112" s="84" t="e">
        <f>IF(Dati!L144&lt;7,"",IF(Dati!L144&gt;=8,"",Dati!L144))</f>
        <v>#VALUE!</v>
      </c>
      <c r="G112" s="84" t="e">
        <f>IF(Dati!M144&lt;7,"",IF(Dati!M144&gt;=8,"",Dati!M144))</f>
        <v>#VALUE!</v>
      </c>
      <c r="H112" s="84" t="str">
        <f>IF(Dati!N144&lt;7,"",IF(Dati!N144&gt;=8,"",Dati!N144))</f>
        <v/>
      </c>
      <c r="I112" s="56" t="e">
        <f>IF(C112&lt;7,"",IF(C112&gt;=8,"",IF(Dati!J144="","",(Dati!J144)/C112*100)))</f>
        <v>#VALUE!</v>
      </c>
      <c r="J112" s="56" t="e">
        <f>IF(C112&lt;7,"",IF(C112&gt;=8,"",IF(Dati!K144="","",(Dati!K144)/C112*100)))</f>
        <v>#VALUE!</v>
      </c>
      <c r="K112" s="56" t="e">
        <f>IF(C112&lt;7,"",IF(C112&gt;=8,"",IF(Dati!L144="","",(Dati!L144)/C112*100)))</f>
        <v>#VALUE!</v>
      </c>
      <c r="L112" s="56" t="e">
        <f>IF(C112&lt;7,"",IF(C112&gt;=8,"",IF(Dati!M144="","",(Dati!M144)/C112*100)))</f>
        <v>#VALUE!</v>
      </c>
      <c r="M112" s="56" t="e">
        <f>IF(C112&lt;7,"",IF(C112&gt;=8,"",IF(Dati!N144="","",(Dati!N144)/C112*100)))</f>
        <v>#VALUE!</v>
      </c>
    </row>
    <row r="113" spans="1:13" x14ac:dyDescent="0.25">
      <c r="A113" s="66">
        <f>Dati!A145</f>
        <v>4</v>
      </c>
      <c r="B113" s="66">
        <f>Dati!B145</f>
        <v>2003</v>
      </c>
      <c r="C113" s="83" t="e">
        <f>IF(Dati!C145="","",LOG(Dati!C145))</f>
        <v>#VALUE!</v>
      </c>
      <c r="D113" s="84" t="str">
        <f>IF(Dati!J145&lt;7,"",IF(Dati!J145&gt;=8,"",Dati!J145))</f>
        <v/>
      </c>
      <c r="E113" s="84" t="str">
        <f>IF(Dati!K145&lt;7,"",IF(Dati!K145&gt;=8,"",Dati!K145))</f>
        <v/>
      </c>
      <c r="F113" s="84" t="e">
        <f>IF(Dati!L145&lt;7,"",IF(Dati!L145&gt;=8,"",Dati!L145))</f>
        <v>#VALUE!</v>
      </c>
      <c r="G113" s="84" t="e">
        <f>IF(Dati!M145&lt;7,"",IF(Dati!M145&gt;=8,"",Dati!M145))</f>
        <v>#VALUE!</v>
      </c>
      <c r="H113" s="84" t="str">
        <f>IF(Dati!N145&lt;7,"",IF(Dati!N145&gt;=8,"",Dati!N145))</f>
        <v/>
      </c>
      <c r="I113" s="56" t="e">
        <f>IF(C113&lt;7,"",IF(C113&gt;=8,"",IF(Dati!J145="","",(Dati!J145)/C113*100)))</f>
        <v>#VALUE!</v>
      </c>
      <c r="J113" s="56" t="e">
        <f>IF(C113&lt;7,"",IF(C113&gt;=8,"",IF(Dati!K145="","",(Dati!K145)/C113*100)))</f>
        <v>#VALUE!</v>
      </c>
      <c r="K113" s="56" t="e">
        <f>IF(C113&lt;7,"",IF(C113&gt;=8,"",IF(Dati!L145="","",(Dati!L145)/C113*100)))</f>
        <v>#VALUE!</v>
      </c>
      <c r="L113" s="56" t="e">
        <f>IF(C113&lt;7,"",IF(C113&gt;=8,"",IF(Dati!M145="","",(Dati!M145)/C113*100)))</f>
        <v>#VALUE!</v>
      </c>
      <c r="M113" s="56" t="e">
        <f>IF(C113&lt;7,"",IF(C113&gt;=8,"",IF(Dati!N145="","",(Dati!N145)/C113*100)))</f>
        <v>#VALUE!</v>
      </c>
    </row>
    <row r="114" spans="1:13" x14ac:dyDescent="0.25">
      <c r="A114" s="66">
        <f>Dati!A146</f>
        <v>5</v>
      </c>
      <c r="B114" s="66">
        <f>Dati!B146</f>
        <v>2003</v>
      </c>
      <c r="C114" s="83">
        <f>IF(Dati!C146="","",LOG(Dati!C146))</f>
        <v>3.1760912590556813</v>
      </c>
      <c r="D114" s="84" t="str">
        <f>IF(Dati!J146&lt;7,"",IF(Dati!J146&gt;=8,"",Dati!J146))</f>
        <v/>
      </c>
      <c r="E114" s="84" t="str">
        <f>IF(Dati!K146&lt;7,"",IF(Dati!K146&gt;=8,"",Dati!K146))</f>
        <v/>
      </c>
      <c r="F114" s="84" t="str">
        <f>IF(Dati!L146&lt;7,"",IF(Dati!L146&gt;=8,"",Dati!L146))</f>
        <v/>
      </c>
      <c r="G114" s="84" t="str">
        <f>IF(Dati!M146&lt;7,"",IF(Dati!M146&gt;=8,"",Dati!M146))</f>
        <v/>
      </c>
      <c r="H114" s="84" t="str">
        <f>IF(Dati!N146&lt;7,"",IF(Dati!N146&gt;=8,"",Dati!N146))</f>
        <v/>
      </c>
      <c r="I114" s="56" t="str">
        <f>IF(C114&lt;7,"",IF(C114&gt;=8,"",IF(Dati!J146="","",(Dati!J146)/C114*100)))</f>
        <v/>
      </c>
      <c r="J114" s="56" t="str">
        <f>IF(C114&lt;7,"",IF(C114&gt;=8,"",IF(Dati!K146="","",(Dati!K146)/C114*100)))</f>
        <v/>
      </c>
      <c r="K114" s="56" t="str">
        <f>IF(C114&lt;7,"",IF(C114&gt;=8,"",IF(Dati!L146="","",(Dati!L146)/C114*100)))</f>
        <v/>
      </c>
      <c r="L114" s="56" t="str">
        <f>IF(C114&lt;7,"",IF(C114&gt;=8,"",IF(Dati!M146="","",(Dati!M146)/C114*100)))</f>
        <v/>
      </c>
      <c r="M114" s="56" t="str">
        <f>IF(C114&lt;7,"",IF(C114&gt;=8,"",IF(Dati!N146="","",(Dati!N146)/C114*100)))</f>
        <v/>
      </c>
    </row>
    <row r="115" spans="1:13" x14ac:dyDescent="0.25">
      <c r="A115" s="66">
        <f>Dati!A147</f>
        <v>6</v>
      </c>
      <c r="B115" s="66" t="str">
        <f>Dati!B147</f>
        <v/>
      </c>
      <c r="C115" s="83" t="str">
        <f>IF(Dati!C147="","",LOG(Dati!C147))</f>
        <v/>
      </c>
      <c r="D115" s="84" t="str">
        <f>IF(Dati!J147&lt;7,"",IF(Dati!J147&gt;=8,"",Dati!J147))</f>
        <v/>
      </c>
      <c r="E115" s="84" t="str">
        <f>IF(Dati!K147&lt;7,"",IF(Dati!K147&gt;=8,"",Dati!K147))</f>
        <v/>
      </c>
      <c r="F115" s="84" t="str">
        <f>IF(Dati!L147&lt;7,"",IF(Dati!L147&gt;=8,"",Dati!L147))</f>
        <v/>
      </c>
      <c r="G115" s="84" t="str">
        <f>IF(Dati!M147&lt;7,"",IF(Dati!M147&gt;=8,"",Dati!M147))</f>
        <v/>
      </c>
      <c r="H115" s="84" t="str">
        <f>IF(Dati!N147&lt;7,"",IF(Dati!N147&gt;=8,"",Dati!N147))</f>
        <v/>
      </c>
      <c r="I115" s="56" t="str">
        <f>IF(C115&lt;7,"",IF(C115&gt;=8,"",IF(Dati!J147="","",(Dati!J147)/C115*100)))</f>
        <v/>
      </c>
      <c r="J115" s="56" t="str">
        <f>IF(C115&lt;7,"",IF(C115&gt;=8,"",IF(Dati!K147="","",(Dati!K147)/C115*100)))</f>
        <v/>
      </c>
      <c r="K115" s="56" t="str">
        <f>IF(C115&lt;7,"",IF(C115&gt;=8,"",IF(Dati!L147="","",(Dati!L147)/C115*100)))</f>
        <v/>
      </c>
      <c r="L115" s="56" t="str">
        <f>IF(C115&lt;7,"",IF(C115&gt;=8,"",IF(Dati!M147="","",(Dati!M147)/C115*100)))</f>
        <v/>
      </c>
      <c r="M115" s="56" t="str">
        <f>IF(C115&lt;7,"",IF(C115&gt;=8,"",IF(Dati!N147="","",(Dati!N147)/C115*100)))</f>
        <v/>
      </c>
    </row>
    <row r="116" spans="1:13" x14ac:dyDescent="0.25">
      <c r="A116" s="66">
        <f>Dati!A148</f>
        <v>7</v>
      </c>
      <c r="B116" s="66">
        <f>Dati!B148</f>
        <v>2204</v>
      </c>
      <c r="C116" s="83">
        <f>IF(Dati!C148="","",LOG(Dati!C148))</f>
        <v>3.7037211599270199</v>
      </c>
      <c r="D116" s="84" t="str">
        <f>IF(Dati!J148&lt;7,"",IF(Dati!J148&gt;=8,"",Dati!J148))</f>
        <v/>
      </c>
      <c r="E116" s="84" t="str">
        <f>IF(Dati!K148&lt;7,"",IF(Dati!K148&gt;=8,"",Dati!K148))</f>
        <v/>
      </c>
      <c r="F116" s="84" t="str">
        <f>IF(Dati!L148&lt;7,"",IF(Dati!L148&gt;=8,"",Dati!L148))</f>
        <v/>
      </c>
      <c r="G116" s="84" t="str">
        <f>IF(Dati!M148&lt;7,"",IF(Dati!M148&gt;=8,"",Dati!M148))</f>
        <v/>
      </c>
      <c r="H116" s="84" t="str">
        <f>IF(Dati!N148&lt;7,"",IF(Dati!N148&gt;=8,"",Dati!N148))</f>
        <v/>
      </c>
      <c r="I116" s="56" t="str">
        <f>IF(C116&lt;7,"",IF(C116&gt;=8,"",IF(Dati!J148="","",(Dati!J148)/C116*100)))</f>
        <v/>
      </c>
      <c r="J116" s="56" t="str">
        <f>IF(C116&lt;7,"",IF(C116&gt;=8,"",IF(Dati!K148="","",(Dati!K148)/C116*100)))</f>
        <v/>
      </c>
      <c r="K116" s="56" t="str">
        <f>IF(C116&lt;7,"",IF(C116&gt;=8,"",IF(Dati!L148="","",(Dati!L148)/C116*100)))</f>
        <v/>
      </c>
      <c r="L116" s="56" t="str">
        <f>IF(C116&lt;7,"",IF(C116&gt;=8,"",IF(Dati!M148="","",(Dati!M148)/C116*100)))</f>
        <v/>
      </c>
      <c r="M116" s="56" t="str">
        <f>IF(C116&lt;7,"",IF(C116&gt;=8,"",IF(Dati!N148="","",(Dati!N148)/C116*100)))</f>
        <v/>
      </c>
    </row>
    <row r="117" spans="1:13" x14ac:dyDescent="0.25">
      <c r="A117" s="66">
        <f>Dati!A149</f>
        <v>8</v>
      </c>
      <c r="B117" s="66">
        <f>Dati!B149</f>
        <v>2005</v>
      </c>
      <c r="C117" s="83">
        <f>IF(Dati!C149="","",LOG(Dati!C149))</f>
        <v>3.0413926851582249</v>
      </c>
      <c r="D117" s="84" t="str">
        <f>IF(Dati!J149&lt;7,"",IF(Dati!J149&gt;=8,"",Dati!J149))</f>
        <v/>
      </c>
      <c r="E117" s="84" t="str">
        <f>IF(Dati!K149&lt;7,"",IF(Dati!K149&gt;=8,"",Dati!K149))</f>
        <v/>
      </c>
      <c r="F117" s="84" t="str">
        <f>IF(Dati!L149&lt;7,"",IF(Dati!L149&gt;=8,"",Dati!L149))</f>
        <v/>
      </c>
      <c r="G117" s="84" t="str">
        <f>IF(Dati!M149&lt;7,"",IF(Dati!M149&gt;=8,"",Dati!M149))</f>
        <v/>
      </c>
      <c r="H117" s="84" t="str">
        <f>IF(Dati!N149&lt;7,"",IF(Dati!N149&gt;=8,"",Dati!N149))</f>
        <v/>
      </c>
      <c r="I117" s="56" t="str">
        <f>IF(C117&lt;7,"",IF(C117&gt;=8,"",IF(Dati!J149="","",(Dati!J149)/C117*100)))</f>
        <v/>
      </c>
      <c r="J117" s="56" t="str">
        <f>IF(C117&lt;7,"",IF(C117&gt;=8,"",IF(Dati!K149="","",(Dati!K149)/C117*100)))</f>
        <v/>
      </c>
      <c r="K117" s="56" t="str">
        <f>IF(C117&lt;7,"",IF(C117&gt;=8,"",IF(Dati!L149="","",(Dati!L149)/C117*100)))</f>
        <v/>
      </c>
      <c r="L117" s="56" t="str">
        <f>IF(C117&lt;7,"",IF(C117&gt;=8,"",IF(Dati!M149="","",(Dati!M149)/C117*100)))</f>
        <v/>
      </c>
      <c r="M117" s="56" t="str">
        <f>IF(C117&lt;7,"",IF(C117&gt;=8,"",IF(Dati!N149="","",(Dati!N149)/C117*100)))</f>
        <v/>
      </c>
    </row>
    <row r="118" spans="1:13" x14ac:dyDescent="0.25">
      <c r="A118" s="66">
        <f>Dati!A150</f>
        <v>9</v>
      </c>
      <c r="B118" s="66" t="str">
        <f>Dati!B150</f>
        <v/>
      </c>
      <c r="C118" s="83" t="str">
        <f>IF(Dati!C150="","",LOG(Dati!C150))</f>
        <v/>
      </c>
      <c r="D118" s="84" t="str">
        <f>IF(Dati!J150&lt;7,"",IF(Dati!J150&gt;=8,"",Dati!J150))</f>
        <v/>
      </c>
      <c r="E118" s="84" t="str">
        <f>IF(Dati!K150&lt;7,"",IF(Dati!K150&gt;=8,"",Dati!K150))</f>
        <v/>
      </c>
      <c r="F118" s="84" t="str">
        <f>IF(Dati!L150&lt;7,"",IF(Dati!L150&gt;=8,"",Dati!L150))</f>
        <v/>
      </c>
      <c r="G118" s="84" t="str">
        <f>IF(Dati!M150&lt;7,"",IF(Dati!M150&gt;=8,"",Dati!M150))</f>
        <v/>
      </c>
      <c r="H118" s="84" t="str">
        <f>IF(Dati!N150&lt;7,"",IF(Dati!N150&gt;=8,"",Dati!N150))</f>
        <v/>
      </c>
      <c r="I118" s="56" t="str">
        <f>IF(C118&lt;7,"",IF(C118&gt;=8,"",IF(Dati!J150="","",(Dati!J150)/C118*100)))</f>
        <v/>
      </c>
      <c r="J118" s="56" t="str">
        <f>IF(C118&lt;7,"",IF(C118&gt;=8,"",IF(Dati!K150="","",(Dati!K150)/C118*100)))</f>
        <v/>
      </c>
      <c r="K118" s="56" t="str">
        <f>IF(C118&lt;7,"",IF(C118&gt;=8,"",IF(Dati!L150="","",(Dati!L150)/C118*100)))</f>
        <v/>
      </c>
      <c r="L118" s="56" t="str">
        <f>IF(C118&lt;7,"",IF(C118&gt;=8,"",IF(Dati!M150="","",(Dati!M150)/C118*100)))</f>
        <v/>
      </c>
      <c r="M118" s="56" t="str">
        <f>IF(C118&lt;7,"",IF(C118&gt;=8,"",IF(Dati!N150="","",(Dati!N150)/C118*100)))</f>
        <v/>
      </c>
    </row>
    <row r="119" spans="1:13" x14ac:dyDescent="0.25">
      <c r="A119" s="66">
        <f>Dati!A151</f>
        <v>10</v>
      </c>
      <c r="B119" s="66">
        <f>Dati!B151</f>
        <v>2005</v>
      </c>
      <c r="C119" s="83">
        <f>IF(Dati!C151="","",LOG(Dati!C151))</f>
        <v>2.568201724066995</v>
      </c>
      <c r="D119" s="84" t="str">
        <f>IF(Dati!J151&lt;7,"",IF(Dati!J151&gt;=8,"",Dati!J151))</f>
        <v/>
      </c>
      <c r="E119" s="84" t="str">
        <f>IF(Dati!K151&lt;7,"",IF(Dati!K151&gt;=8,"",Dati!K151))</f>
        <v/>
      </c>
      <c r="F119" s="84" t="str">
        <f>IF(Dati!L151&lt;7,"",IF(Dati!L151&gt;=8,"",Dati!L151))</f>
        <v/>
      </c>
      <c r="G119" s="84" t="str">
        <f>IF(Dati!M151&lt;7,"",IF(Dati!M151&gt;=8,"",Dati!M151))</f>
        <v/>
      </c>
      <c r="H119" s="84" t="str">
        <f>IF(Dati!N151&lt;7,"",IF(Dati!N151&gt;=8,"",Dati!N151))</f>
        <v/>
      </c>
      <c r="I119" s="56" t="str">
        <f>IF(C119&lt;7,"",IF(C119&gt;=8,"",IF(Dati!J151="","",(Dati!J151)/C119*100)))</f>
        <v/>
      </c>
      <c r="J119" s="56" t="str">
        <f>IF(C119&lt;7,"",IF(C119&gt;=8,"",IF(Dati!K151="","",(Dati!K151)/C119*100)))</f>
        <v/>
      </c>
      <c r="K119" s="56" t="str">
        <f>IF(C119&lt;7,"",IF(C119&gt;=8,"",IF(Dati!L151="","",(Dati!L151)/C119*100)))</f>
        <v/>
      </c>
      <c r="L119" s="56" t="str">
        <f>IF(C119&lt;7,"",IF(C119&gt;=8,"",IF(Dati!M151="","",(Dati!M151)/C119*100)))</f>
        <v/>
      </c>
      <c r="M119" s="56" t="str">
        <f>IF(C119&lt;7,"",IF(C119&gt;=8,"",IF(Dati!N151="","",(Dati!N151)/C119*100)))</f>
        <v/>
      </c>
    </row>
    <row r="120" spans="1:13" x14ac:dyDescent="0.25">
      <c r="A120" s="66">
        <f>Dati!A152</f>
        <v>11</v>
      </c>
      <c r="B120" s="66" t="str">
        <f>Dati!B152</f>
        <v/>
      </c>
      <c r="C120" s="83" t="str">
        <f>IF(Dati!C152="","",LOG(Dati!C152))</f>
        <v/>
      </c>
      <c r="D120" s="84" t="str">
        <f>IF(Dati!J152&lt;7,"",IF(Dati!J152&gt;=8,"",Dati!J152))</f>
        <v/>
      </c>
      <c r="E120" s="84" t="str">
        <f>IF(Dati!K152&lt;7,"",IF(Dati!K152&gt;=8,"",Dati!K152))</f>
        <v/>
      </c>
      <c r="F120" s="84" t="str">
        <f>IF(Dati!L152&lt;7,"",IF(Dati!L152&gt;=8,"",Dati!L152))</f>
        <v/>
      </c>
      <c r="G120" s="84" t="str">
        <f>IF(Dati!M152&lt;7,"",IF(Dati!M152&gt;=8,"",Dati!M152))</f>
        <v/>
      </c>
      <c r="H120" s="84" t="str">
        <f>IF(Dati!N152&lt;7,"",IF(Dati!N152&gt;=8,"",Dati!N152))</f>
        <v/>
      </c>
      <c r="I120" s="56" t="str">
        <f>IF(C120&lt;7,"",IF(C120&gt;=8,"",IF(Dati!J152="","",(Dati!J152)/C120*100)))</f>
        <v/>
      </c>
      <c r="J120" s="56" t="str">
        <f>IF(C120&lt;7,"",IF(C120&gt;=8,"",IF(Dati!K152="","",(Dati!K152)/C120*100)))</f>
        <v/>
      </c>
      <c r="K120" s="56" t="str">
        <f>IF(C120&lt;7,"",IF(C120&gt;=8,"",IF(Dati!L152="","",(Dati!L152)/C120*100)))</f>
        <v/>
      </c>
      <c r="L120" s="56" t="str">
        <f>IF(C120&lt;7,"",IF(C120&gt;=8,"",IF(Dati!M152="","",(Dati!M152)/C120*100)))</f>
        <v/>
      </c>
      <c r="M120" s="56" t="str">
        <f>IF(C120&lt;7,"",IF(C120&gt;=8,"",IF(Dati!N152="","",(Dati!N152)/C120*100)))</f>
        <v/>
      </c>
    </row>
    <row r="121" spans="1:13" x14ac:dyDescent="0.25">
      <c r="A121" s="66">
        <f>Dati!A153</f>
        <v>12</v>
      </c>
      <c r="B121" s="66" t="str">
        <f>Dati!B153</f>
        <v/>
      </c>
      <c r="C121" s="83" t="str">
        <f>IF(Dati!C153="","",LOG(Dati!C153))</f>
        <v/>
      </c>
      <c r="D121" s="84" t="str">
        <f>IF(Dati!J153&lt;7,"",IF(Dati!J153&gt;=8,"",Dati!J153))</f>
        <v/>
      </c>
      <c r="E121" s="84" t="str">
        <f>IF(Dati!K153&lt;7,"",IF(Dati!K153&gt;=8,"",Dati!K153))</f>
        <v/>
      </c>
      <c r="F121" s="84" t="str">
        <f>IF(Dati!L153&lt;7,"",IF(Dati!L153&gt;=8,"",Dati!L153))</f>
        <v/>
      </c>
      <c r="G121" s="84" t="str">
        <f>IF(Dati!M153&lt;7,"",IF(Dati!M153&gt;=8,"",Dati!M153))</f>
        <v/>
      </c>
      <c r="H121" s="84" t="str">
        <f>IF(Dati!N153&lt;7,"",IF(Dati!N153&gt;=8,"",Dati!N153))</f>
        <v/>
      </c>
      <c r="I121" s="56" t="str">
        <f>IF(C121&lt;7,"",IF(C121&gt;=8,"",IF(Dati!J153="","",(Dati!J153)/C121*100)))</f>
        <v/>
      </c>
      <c r="J121" s="56" t="str">
        <f>IF(C121&lt;7,"",IF(C121&gt;=8,"",IF(Dati!K153="","",(Dati!K153)/C121*100)))</f>
        <v/>
      </c>
      <c r="K121" s="56" t="str">
        <f>IF(C121&lt;7,"",IF(C121&gt;=8,"",IF(Dati!L153="","",(Dati!L153)/C121*100)))</f>
        <v/>
      </c>
      <c r="L121" s="56" t="str">
        <f>IF(C121&lt;7,"",IF(C121&gt;=8,"",IF(Dati!M153="","",(Dati!M153)/C121*100)))</f>
        <v/>
      </c>
      <c r="M121" s="56" t="str">
        <f>IF(C121&lt;7,"",IF(C121&gt;=8,"",IF(Dati!N153="","",(Dati!N153)/C121*100)))</f>
        <v/>
      </c>
    </row>
    <row r="122" spans="1:13" x14ac:dyDescent="0.25">
      <c r="A122" s="66">
        <f>Dati!A154</f>
        <v>13</v>
      </c>
      <c r="B122" s="66">
        <f>Dati!B154</f>
        <v>2006</v>
      </c>
      <c r="C122" s="83">
        <f>IF(Dati!C154="","",LOG(Dati!C154))</f>
        <v>3.3521825181113627</v>
      </c>
      <c r="D122" s="84" t="str">
        <f>IF(Dati!J154&lt;7,"",IF(Dati!J154&gt;=8,"",Dati!J154))</f>
        <v/>
      </c>
      <c r="E122" s="84" t="str">
        <f>IF(Dati!K154&lt;7,"",IF(Dati!K154&gt;=8,"",Dati!K154))</f>
        <v/>
      </c>
      <c r="F122" s="84" t="str">
        <f>IF(Dati!L154&lt;7,"",IF(Dati!L154&gt;=8,"",Dati!L154))</f>
        <v/>
      </c>
      <c r="G122" s="84" t="str">
        <f>IF(Dati!M154&lt;7,"",IF(Dati!M154&gt;=8,"",Dati!M154))</f>
        <v/>
      </c>
      <c r="H122" s="84" t="str">
        <f>IF(Dati!N154&lt;7,"",IF(Dati!N154&gt;=8,"",Dati!N154))</f>
        <v/>
      </c>
      <c r="I122" s="56" t="str">
        <f>IF(C122&lt;7,"",IF(C122&gt;=8,"",IF(Dati!J154="","",(Dati!J154)/C122*100)))</f>
        <v/>
      </c>
      <c r="J122" s="56" t="str">
        <f>IF(C122&lt;7,"",IF(C122&gt;=8,"",IF(Dati!K154="","",(Dati!K154)/C122*100)))</f>
        <v/>
      </c>
      <c r="K122" s="56" t="str">
        <f>IF(C122&lt;7,"",IF(C122&gt;=8,"",IF(Dati!L154="","",(Dati!L154)/C122*100)))</f>
        <v/>
      </c>
      <c r="L122" s="56" t="str">
        <f>IF(C122&lt;7,"",IF(C122&gt;=8,"",IF(Dati!M154="","",(Dati!M154)/C122*100)))</f>
        <v/>
      </c>
      <c r="M122" s="56" t="str">
        <f>IF(C122&lt;7,"",IF(C122&gt;=8,"",IF(Dati!N154="","",(Dati!N154)/C122*100)))</f>
        <v/>
      </c>
    </row>
    <row r="123" spans="1:13" x14ac:dyDescent="0.25">
      <c r="A123" s="66">
        <f>Dati!A155</f>
        <v>14</v>
      </c>
      <c r="B123" s="66">
        <f>Dati!B155</f>
        <v>2007</v>
      </c>
      <c r="C123" s="83">
        <f>IF(Dati!C155="","",LOG(Dati!C155))</f>
        <v>3.8543060418010806</v>
      </c>
      <c r="D123" s="84" t="str">
        <f>IF(Dati!J155&lt;7,"",IF(Dati!J155&gt;=8,"",Dati!J155))</f>
        <v/>
      </c>
      <c r="E123" s="84" t="str">
        <f>IF(Dati!K155&lt;7,"",IF(Dati!K155&gt;=8,"",Dati!K155))</f>
        <v/>
      </c>
      <c r="F123" s="84" t="str">
        <f>IF(Dati!L155&lt;7,"",IF(Dati!L155&gt;=8,"",Dati!L155))</f>
        <v/>
      </c>
      <c r="G123" s="84" t="str">
        <f>IF(Dati!M155&lt;7,"",IF(Dati!M155&gt;=8,"",Dati!M155))</f>
        <v/>
      </c>
      <c r="H123" s="84" t="str">
        <f>IF(Dati!N155&lt;7,"",IF(Dati!N155&gt;=8,"",Dati!N155))</f>
        <v/>
      </c>
      <c r="I123" s="56" t="str">
        <f>IF(C123&lt;7,"",IF(C123&gt;=8,"",IF(Dati!J155="","",(Dati!J155)/C123*100)))</f>
        <v/>
      </c>
      <c r="J123" s="56" t="str">
        <f>IF(C123&lt;7,"",IF(C123&gt;=8,"",IF(Dati!K155="","",(Dati!K155)/C123*100)))</f>
        <v/>
      </c>
      <c r="K123" s="56" t="str">
        <f>IF(C123&lt;7,"",IF(C123&gt;=8,"",IF(Dati!L155="","",(Dati!L155)/C123*100)))</f>
        <v/>
      </c>
      <c r="L123" s="56" t="str">
        <f>IF(C123&lt;7,"",IF(C123&gt;=8,"",IF(Dati!M155="","",(Dati!M155)/C123*100)))</f>
        <v/>
      </c>
      <c r="M123" s="56" t="str">
        <f>IF(C123&lt;7,"",IF(C123&gt;=8,"",IF(Dati!N155="","",(Dati!N155)/C123*100)))</f>
        <v/>
      </c>
    </row>
    <row r="124" spans="1:13" x14ac:dyDescent="0.25">
      <c r="A124" s="66">
        <f>Dati!A156</f>
        <v>15</v>
      </c>
      <c r="B124" s="66" t="str">
        <f>Dati!B156</f>
        <v/>
      </c>
      <c r="C124" s="83" t="str">
        <f>IF(Dati!C156="","",LOG(Dati!C156))</f>
        <v/>
      </c>
      <c r="D124" s="84" t="str">
        <f>IF(Dati!J156&lt;7,"",IF(Dati!J156&gt;=8,"",Dati!J156))</f>
        <v/>
      </c>
      <c r="E124" s="84" t="str">
        <f>IF(Dati!K156&lt;7,"",IF(Dati!K156&gt;=8,"",Dati!K156))</f>
        <v/>
      </c>
      <c r="F124" s="84" t="str">
        <f>IF(Dati!L156&lt;7,"",IF(Dati!L156&gt;=8,"",Dati!L156))</f>
        <v/>
      </c>
      <c r="G124" s="84" t="str">
        <f>IF(Dati!M156&lt;7,"",IF(Dati!M156&gt;=8,"",Dati!M156))</f>
        <v/>
      </c>
      <c r="H124" s="84" t="str">
        <f>IF(Dati!N156&lt;7,"",IF(Dati!N156&gt;=8,"",Dati!N156))</f>
        <v/>
      </c>
      <c r="I124" s="56" t="str">
        <f>IF(C124&lt;7,"",IF(C124&gt;=8,"",IF(Dati!J156="","",(Dati!J156)/C124*100)))</f>
        <v/>
      </c>
      <c r="J124" s="56" t="str">
        <f>IF(C124&lt;7,"",IF(C124&gt;=8,"",IF(Dati!K156="","",(Dati!K156)/C124*100)))</f>
        <v/>
      </c>
      <c r="K124" s="56" t="str">
        <f>IF(C124&lt;7,"",IF(C124&gt;=8,"",IF(Dati!L156="","",(Dati!L156)/C124*100)))</f>
        <v/>
      </c>
      <c r="L124" s="56" t="str">
        <f>IF(C124&lt;7,"",IF(C124&gt;=8,"",IF(Dati!M156="","",(Dati!M156)/C124*100)))</f>
        <v/>
      </c>
      <c r="M124" s="56" t="str">
        <f>IF(C124&lt;7,"",IF(C124&gt;=8,"",IF(Dati!N156="","",(Dati!N156)/C124*100)))</f>
        <v/>
      </c>
    </row>
    <row r="125" spans="1:13" x14ac:dyDescent="0.25">
      <c r="A125" s="66">
        <f>Dati!A157</f>
        <v>16</v>
      </c>
      <c r="B125" s="66" t="str">
        <f>Dati!B157</f>
        <v/>
      </c>
      <c r="C125" s="83" t="str">
        <f>IF(Dati!C157="","",LOG(Dati!C157))</f>
        <v/>
      </c>
      <c r="D125" s="84" t="str">
        <f>IF(Dati!J157&lt;7,"",IF(Dati!J157&gt;=8,"",Dati!J157))</f>
        <v/>
      </c>
      <c r="E125" s="84" t="str">
        <f>IF(Dati!K157&lt;7,"",IF(Dati!K157&gt;=8,"",Dati!K157))</f>
        <v/>
      </c>
      <c r="F125" s="84" t="str">
        <f>IF(Dati!L157&lt;7,"",IF(Dati!L157&gt;=8,"",Dati!L157))</f>
        <v/>
      </c>
      <c r="G125" s="84" t="str">
        <f>IF(Dati!M157&lt;7,"",IF(Dati!M157&gt;=8,"",Dati!M157))</f>
        <v/>
      </c>
      <c r="H125" s="84" t="str">
        <f>IF(Dati!N157&lt;7,"",IF(Dati!N157&gt;=8,"",Dati!N157))</f>
        <v/>
      </c>
      <c r="I125" s="56" t="str">
        <f>IF(C125&lt;7,"",IF(C125&gt;=8,"",IF(Dati!J157="","",(Dati!J157)/C125*100)))</f>
        <v/>
      </c>
      <c r="J125" s="56" t="str">
        <f>IF(C125&lt;7,"",IF(C125&gt;=8,"",IF(Dati!K157="","",(Dati!K157)/C125*100)))</f>
        <v/>
      </c>
      <c r="K125" s="56" t="str">
        <f>IF(C125&lt;7,"",IF(C125&gt;=8,"",IF(Dati!L157="","",(Dati!L157)/C125*100)))</f>
        <v/>
      </c>
      <c r="L125" s="56" t="str">
        <f>IF(C125&lt;7,"",IF(C125&gt;=8,"",IF(Dati!M157="","",(Dati!M157)/C125*100)))</f>
        <v/>
      </c>
      <c r="M125" s="56" t="str">
        <f>IF(C125&lt;7,"",IF(C125&gt;=8,"",IF(Dati!N157="","",(Dati!N157)/C125*100)))</f>
        <v/>
      </c>
    </row>
    <row r="126" spans="1:13" x14ac:dyDescent="0.25">
      <c r="A126" s="66">
        <f>Dati!A158</f>
        <v>17</v>
      </c>
      <c r="B126" s="66" t="str">
        <f>Dati!B158</f>
        <v/>
      </c>
      <c r="C126" s="83" t="str">
        <f>IF(Dati!C158="","",LOG(Dati!C158))</f>
        <v/>
      </c>
      <c r="D126" s="84" t="str">
        <f>IF(Dati!J158&lt;7,"",IF(Dati!J158&gt;=8,"",Dati!J158))</f>
        <v/>
      </c>
      <c r="E126" s="84" t="str">
        <f>IF(Dati!K158&lt;7,"",IF(Dati!K158&gt;=8,"",Dati!K158))</f>
        <v/>
      </c>
      <c r="F126" s="84" t="str">
        <f>IF(Dati!L158&lt;7,"",IF(Dati!L158&gt;=8,"",Dati!L158))</f>
        <v/>
      </c>
      <c r="G126" s="84" t="str">
        <f>IF(Dati!M158&lt;7,"",IF(Dati!M158&gt;=8,"",Dati!M158))</f>
        <v/>
      </c>
      <c r="H126" s="84" t="str">
        <f>IF(Dati!N158&lt;7,"",IF(Dati!N158&gt;=8,"",Dati!N158))</f>
        <v/>
      </c>
      <c r="I126" s="56" t="str">
        <f>IF(C126&lt;7,"",IF(C126&gt;=8,"",IF(Dati!J158="","",(Dati!J158)/C126*100)))</f>
        <v/>
      </c>
      <c r="J126" s="56" t="str">
        <f>IF(C126&lt;7,"",IF(C126&gt;=8,"",IF(Dati!K158="","",(Dati!K158)/C126*100)))</f>
        <v/>
      </c>
      <c r="K126" s="56" t="str">
        <f>IF(C126&lt;7,"",IF(C126&gt;=8,"",IF(Dati!L158="","",(Dati!L158)/C126*100)))</f>
        <v/>
      </c>
      <c r="L126" s="56" t="str">
        <f>IF(C126&lt;7,"",IF(C126&gt;=8,"",IF(Dati!M158="","",(Dati!M158)/C126*100)))</f>
        <v/>
      </c>
      <c r="M126" s="56" t="str">
        <f>IF(C126&lt;7,"",IF(C126&gt;=8,"",IF(Dati!N158="","",(Dati!N158)/C126*100)))</f>
        <v/>
      </c>
    </row>
    <row r="127" spans="1:13" x14ac:dyDescent="0.25">
      <c r="A127" s="66"/>
      <c r="B127" s="66"/>
      <c r="C127" s="67"/>
      <c r="D127" s="66"/>
      <c r="E127" s="66"/>
      <c r="F127" s="66"/>
      <c r="G127" s="66"/>
      <c r="H127" s="66"/>
    </row>
    <row r="128" spans="1:13" x14ac:dyDescent="0.25">
      <c r="A128" s="82"/>
      <c r="B128" s="82"/>
      <c r="C128" s="83" t="s">
        <v>14</v>
      </c>
      <c r="D128" s="83"/>
      <c r="E128" s="84" t="str">
        <f>IF(COUNT(D110:H126)&lt;2,"",AVERAGE(D110:H126))</f>
        <v/>
      </c>
      <c r="F128" s="83"/>
      <c r="G128" s="83"/>
      <c r="H128" s="83"/>
      <c r="J128" s="52" t="s">
        <v>7</v>
      </c>
    </row>
    <row r="129" spans="1:13" x14ac:dyDescent="0.25">
      <c r="C129" s="86" t="s">
        <v>6</v>
      </c>
      <c r="E129" s="84" t="str">
        <f>IF(COUNT(D110:H126)&lt;2,"",STDEV(D110:H126))</f>
        <v/>
      </c>
      <c r="J129" s="86" t="s">
        <v>14</v>
      </c>
      <c r="K129" s="86"/>
      <c r="L129" s="84" t="str">
        <f>IF(COUNT(I110:M126)=0,"",AVERAGE(I110:M126))</f>
        <v/>
      </c>
    </row>
    <row r="130" spans="1:13" x14ac:dyDescent="0.25">
      <c r="C130" s="86" t="s">
        <v>23</v>
      </c>
      <c r="E130" s="84" t="str">
        <f>IF(COUNT(D110:H126)=0,"Immettere dati",IF(COUNT(D110:H126)&lt;2,"Immettere più dati",E129*2^0.5*(TINV(0.05,COUNT(D110:H126)-1))))</f>
        <v>Immettere dati</v>
      </c>
      <c r="F130" s="83" t="str">
        <f>IF(COUNT(D110:H126)=0,"",IF(COUNT(D110:H126)&lt;6,"Attenzione, dati insufficienti!",""))</f>
        <v/>
      </c>
      <c r="J130" s="86" t="s">
        <v>52</v>
      </c>
      <c r="K130" s="86"/>
      <c r="L130" s="84" t="str">
        <f>IF(COUNT(I110:M126)&lt;2,"",STDEV(I110:M126)*2)</f>
        <v/>
      </c>
    </row>
    <row r="131" spans="1:13" x14ac:dyDescent="0.25">
      <c r="C131" s="52" t="s">
        <v>9</v>
      </c>
      <c r="E131" s="84" t="str">
        <f>IF(COUNT(D110:H126)&lt;2,"",E130/(2^0.5))</f>
        <v/>
      </c>
      <c r="F131" s="87" t="str">
        <f>IF(COUNT(D110:H126)=0,"",IF(COUNT(D110:H126)&lt;6,"Attenzione, dati insufficienti!",""))</f>
        <v/>
      </c>
      <c r="L131" s="52" t="str">
        <f>IF(COUNT(I110:M126)&lt;2,"",DEVSQ(I110:M126))</f>
        <v/>
      </c>
    </row>
    <row r="132" spans="1:13" x14ac:dyDescent="0.25">
      <c r="C132" s="52" t="s">
        <v>10</v>
      </c>
      <c r="E132" s="84" t="str">
        <f>IF(COUNT(D110:H126)&lt;2,"",E130/2)</f>
        <v/>
      </c>
      <c r="F132" s="87" t="str">
        <f>IF(COUNT(D110:H126)=0,"",IF(COUNT(D110:H126)&lt;6,"Attenzione, dati insufficienti!",""))</f>
        <v/>
      </c>
      <c r="L132" s="52" t="str">
        <f>IF(COUNT(I110:M126)&lt;2,"",VAR(I110:M126))</f>
        <v/>
      </c>
    </row>
    <row r="133" spans="1:13" x14ac:dyDescent="0.25">
      <c r="E133" s="84"/>
    </row>
    <row r="134" spans="1:13" x14ac:dyDescent="0.25">
      <c r="A134" s="52" t="s">
        <v>21</v>
      </c>
      <c r="D134" s="45"/>
      <c r="E134" s="44"/>
      <c r="F134" s="44"/>
    </row>
    <row r="135" spans="1:13" ht="36" x14ac:dyDescent="0.25">
      <c r="A135" s="66" t="str">
        <f>Dati!A173</f>
        <v>N.</v>
      </c>
      <c r="B135" s="66" t="str">
        <f>Dati!B173</f>
        <v>Anno</v>
      </c>
      <c r="C135" s="66" t="str">
        <f>Dati!C173</f>
        <v>Valore assegnato</v>
      </c>
      <c r="D135" s="66">
        <f>Dati!J173</f>
        <v>1</v>
      </c>
      <c r="E135" s="66">
        <f>Dati!K173</f>
        <v>2</v>
      </c>
      <c r="F135" s="66">
        <f>Dati!L173</f>
        <v>3</v>
      </c>
      <c r="G135" s="66">
        <f>Dati!M173</f>
        <v>4</v>
      </c>
      <c r="H135" s="66">
        <f>Dati!N173</f>
        <v>5</v>
      </c>
      <c r="I135" s="1016" t="s">
        <v>13</v>
      </c>
      <c r="J135" s="1016"/>
      <c r="K135" s="1016"/>
      <c r="L135" s="1016"/>
      <c r="M135" s="1016"/>
    </row>
    <row r="136" spans="1:13" x14ac:dyDescent="0.25">
      <c r="A136" s="66">
        <f>Dati!A174</f>
        <v>1</v>
      </c>
      <c r="B136" s="66">
        <f>Dati!B174</f>
        <v>2002</v>
      </c>
      <c r="C136" s="83">
        <f>IF(Dati!C174="","",LOG(Dati!C174))</f>
        <v>4.0413926851582254</v>
      </c>
      <c r="D136" s="84" t="str">
        <f>IF(Dati!J174&lt;7,"",IF(Dati!J174&gt;=8,"",Dati!J174))</f>
        <v/>
      </c>
      <c r="E136" s="84" t="str">
        <f>IF(Dati!K174&lt;7,"",IF(Dati!K174&gt;=8,"",Dati!K174))</f>
        <v/>
      </c>
      <c r="F136" s="84" t="str">
        <f>IF(Dati!L174&lt;7,"",IF(Dati!L174&gt;=8,"",Dati!L174))</f>
        <v/>
      </c>
      <c r="G136" s="84" t="str">
        <f>IF(Dati!M174&lt;7,"",IF(Dati!M174&gt;=8,"",Dati!M174))</f>
        <v/>
      </c>
      <c r="H136" s="84" t="str">
        <f>IF(Dati!N174&lt;7,"",IF(Dati!N174&gt;=8,"",Dati!N174))</f>
        <v/>
      </c>
      <c r="I136" s="56" t="str">
        <f>IF(C136&lt;7,"",IF(C136&gt;=8,"",IF(Dati!J174="","",(Dati!J174)/C136*100)))</f>
        <v/>
      </c>
      <c r="J136" s="56" t="str">
        <f>IF(C136&lt;7,"",IF(C136&gt;=8,"",IF(Dati!K174="","",(Dati!K174)/C136*100)))</f>
        <v/>
      </c>
      <c r="K136" s="56" t="str">
        <f>IF(C136&lt;7,"",IF(C136&gt;=8,"",IF(Dati!L174="","",(Dati!L174)/C136*100)))</f>
        <v/>
      </c>
      <c r="L136" s="56" t="str">
        <f>IF(C136&lt;7,"",IF(C136&gt;=8,"",IF(Dati!M174="","",(Dati!M174)/C136*100)))</f>
        <v/>
      </c>
      <c r="M136" s="56" t="str">
        <f>IF(C136&lt;7,"",IF(C136&gt;=8,"",IF(Dati!N174="","",(Dati!N174)/C136*100)))</f>
        <v/>
      </c>
    </row>
    <row r="137" spans="1:13" x14ac:dyDescent="0.25">
      <c r="A137" s="66">
        <f>Dati!A175</f>
        <v>2</v>
      </c>
      <c r="B137" s="66">
        <f>Dati!B175</f>
        <v>2002</v>
      </c>
      <c r="C137" s="83">
        <f>IF(Dati!C175="","",LOG(Dati!C175))</f>
        <v>4.4232458739368079</v>
      </c>
      <c r="D137" s="84" t="str">
        <f>IF(Dati!J175&lt;7,"",IF(Dati!J175&gt;=8,"",Dati!J175))</f>
        <v/>
      </c>
      <c r="E137" s="84" t="str">
        <f>IF(Dati!K175&lt;7,"",IF(Dati!K175&gt;=8,"",Dati!K175))</f>
        <v/>
      </c>
      <c r="F137" s="84" t="str">
        <f>IF(Dati!L175&lt;7,"",IF(Dati!L175&gt;=8,"",Dati!L175))</f>
        <v/>
      </c>
      <c r="G137" s="84" t="str">
        <f>IF(Dati!M175&lt;7,"",IF(Dati!M175&gt;=8,"",Dati!M175))</f>
        <v/>
      </c>
      <c r="H137" s="84" t="str">
        <f>IF(Dati!N175&lt;7,"",IF(Dati!N175&gt;=8,"",Dati!N175))</f>
        <v/>
      </c>
      <c r="I137" s="56" t="str">
        <f>IF(C137&lt;7,"",IF(C137&gt;=8,"",IF(Dati!J175="","",(Dati!J175)/C137*100)))</f>
        <v/>
      </c>
      <c r="J137" s="56" t="str">
        <f>IF(C137&lt;7,"",IF(C137&gt;=8,"",IF(Dati!K175="","",(Dati!K175)/C137*100)))</f>
        <v/>
      </c>
      <c r="K137" s="56" t="str">
        <f>IF(C137&lt;7,"",IF(C137&gt;=8,"",IF(Dati!L175="","",(Dati!L175)/C137*100)))</f>
        <v/>
      </c>
      <c r="L137" s="56" t="str">
        <f>IF(C137&lt;7,"",IF(C137&gt;=8,"",IF(Dati!M175="","",(Dati!M175)/C137*100)))</f>
        <v/>
      </c>
      <c r="M137" s="56" t="str">
        <f>IF(C137&lt;7,"",IF(C137&gt;=8,"",IF(Dati!N175="","",(Dati!N175)/C137*100)))</f>
        <v/>
      </c>
    </row>
    <row r="138" spans="1:13" x14ac:dyDescent="0.25">
      <c r="A138" s="66">
        <f>Dati!A176</f>
        <v>3</v>
      </c>
      <c r="B138" s="66">
        <f>Dati!B176</f>
        <v>2003</v>
      </c>
      <c r="C138" s="83">
        <f>IF(Dati!C176="","",LOG(Dati!C176))</f>
        <v>3.6020599913279625</v>
      </c>
      <c r="D138" s="84" t="str">
        <f>IF(Dati!J176&lt;7,"",IF(Dati!J176&gt;=8,"",Dati!J176))</f>
        <v/>
      </c>
      <c r="E138" s="84" t="str">
        <f>IF(Dati!K176&lt;7,"",IF(Dati!K176&gt;=8,"",Dati!K176))</f>
        <v/>
      </c>
      <c r="F138" s="84" t="str">
        <f>IF(Dati!L176&lt;7,"",IF(Dati!L176&gt;=8,"",Dati!L176))</f>
        <v/>
      </c>
      <c r="G138" s="84" t="str">
        <f>IF(Dati!M176&lt;7,"",IF(Dati!M176&gt;=8,"",Dati!M176))</f>
        <v/>
      </c>
      <c r="H138" s="84" t="str">
        <f>IF(Dati!N176&lt;7,"",IF(Dati!N176&gt;=8,"",Dati!N176))</f>
        <v/>
      </c>
      <c r="I138" s="56" t="str">
        <f>IF(C138&lt;7,"",IF(C138&gt;=8,"",IF(Dati!J176="","",(Dati!J176)/C138*100)))</f>
        <v/>
      </c>
      <c r="J138" s="56" t="str">
        <f>IF(C138&lt;7,"",IF(C138&gt;=8,"",IF(Dati!K176="","",(Dati!K176)/C138*100)))</f>
        <v/>
      </c>
      <c r="K138" s="56" t="str">
        <f>IF(C138&lt;7,"",IF(C138&gt;=8,"",IF(Dati!L176="","",(Dati!L176)/C138*100)))</f>
        <v/>
      </c>
      <c r="L138" s="56" t="str">
        <f>IF(C138&lt;7,"",IF(C138&gt;=8,"",IF(Dati!M176="","",(Dati!M176)/C138*100)))</f>
        <v/>
      </c>
      <c r="M138" s="56" t="str">
        <f>IF(C138&lt;7,"",IF(C138&gt;=8,"",IF(Dati!N176="","",(Dati!N176)/C138*100)))</f>
        <v/>
      </c>
    </row>
    <row r="139" spans="1:13" x14ac:dyDescent="0.25">
      <c r="A139" s="66">
        <f>Dati!A177</f>
        <v>4</v>
      </c>
      <c r="B139" s="66">
        <f>Dati!B177</f>
        <v>2004</v>
      </c>
      <c r="C139" s="83" t="e">
        <f>IF(Dati!C177="","",LOG(Dati!C177))</f>
        <v>#VALUE!</v>
      </c>
      <c r="D139" s="84" t="e">
        <f>IF(Dati!J177&lt;7,"",IF(Dati!J177&gt;=8,"",Dati!J177))</f>
        <v>#VALUE!</v>
      </c>
      <c r="E139" s="84" t="str">
        <f>IF(Dati!K177&lt;7,"",IF(Dati!K177&gt;=8,"",Dati!K177))</f>
        <v/>
      </c>
      <c r="F139" s="84" t="str">
        <f>IF(Dati!L177&lt;7,"",IF(Dati!L177&gt;=8,"",Dati!L177))</f>
        <v/>
      </c>
      <c r="G139" s="84" t="e">
        <f>IF(Dati!M177&lt;7,"",IF(Dati!M177&gt;=8,"",Dati!M177))</f>
        <v>#VALUE!</v>
      </c>
      <c r="H139" s="84" t="str">
        <f>IF(Dati!N177&lt;7,"",IF(Dati!N177&gt;=8,"",Dati!N177))</f>
        <v/>
      </c>
      <c r="I139" s="56" t="e">
        <f>IF(C139&lt;7,"",IF(C139&gt;=8,"",IF(Dati!J177="","",(Dati!J177)/C139*100)))</f>
        <v>#VALUE!</v>
      </c>
      <c r="J139" s="56" t="e">
        <f>IF(C139&lt;7,"",IF(C139&gt;=8,"",IF(Dati!K177="","",(Dati!K177)/C139*100)))</f>
        <v>#VALUE!</v>
      </c>
      <c r="K139" s="56" t="e">
        <f>IF(C139&lt;7,"",IF(C139&gt;=8,"",IF(Dati!L177="","",(Dati!L177)/C139*100)))</f>
        <v>#VALUE!</v>
      </c>
      <c r="L139" s="56" t="e">
        <f>IF(C139&lt;7,"",IF(C139&gt;=8,"",IF(Dati!M177="","",(Dati!M177)/C139*100)))</f>
        <v>#VALUE!</v>
      </c>
      <c r="M139" s="56" t="e">
        <f>IF(C139&lt;7,"",IF(C139&gt;=8,"",IF(Dati!N177="","",(Dati!N177)/C139*100)))</f>
        <v>#VALUE!</v>
      </c>
    </row>
    <row r="140" spans="1:13" x14ac:dyDescent="0.25">
      <c r="A140" s="66">
        <f>Dati!A178</f>
        <v>5</v>
      </c>
      <c r="B140" s="66" t="str">
        <f>Dati!B178</f>
        <v/>
      </c>
      <c r="C140" s="83" t="str">
        <f>IF(Dati!C178="","",LOG(Dati!C178))</f>
        <v/>
      </c>
      <c r="D140" s="84" t="str">
        <f>IF(Dati!J178&lt;7,"",IF(Dati!J178&gt;=8,"",Dati!J178))</f>
        <v/>
      </c>
      <c r="E140" s="84" t="str">
        <f>IF(Dati!K178&lt;7,"",IF(Dati!K178&gt;=8,"",Dati!K178))</f>
        <v/>
      </c>
      <c r="F140" s="84" t="str">
        <f>IF(Dati!L178&lt;7,"",IF(Dati!L178&gt;=8,"",Dati!L178))</f>
        <v/>
      </c>
      <c r="G140" s="84" t="str">
        <f>IF(Dati!M178&lt;7,"",IF(Dati!M178&gt;=8,"",Dati!M178))</f>
        <v/>
      </c>
      <c r="H140" s="84" t="str">
        <f>IF(Dati!N178&lt;7,"",IF(Dati!N178&gt;=8,"",Dati!N178))</f>
        <v/>
      </c>
      <c r="I140" s="56" t="str">
        <f>IF(C140&lt;7,"",IF(C140&gt;=8,"",IF(Dati!J178="","",(Dati!J178)/C140*100)))</f>
        <v/>
      </c>
      <c r="J140" s="56" t="str">
        <f>IF(C140&lt;7,"",IF(C140&gt;=8,"",IF(Dati!K178="","",(Dati!K178)/C140*100)))</f>
        <v/>
      </c>
      <c r="K140" s="56" t="str">
        <f>IF(C140&lt;7,"",IF(C140&gt;=8,"",IF(Dati!L178="","",(Dati!L178)/C140*100)))</f>
        <v/>
      </c>
      <c r="L140" s="56" t="str">
        <f>IF(C140&lt;7,"",IF(C140&gt;=8,"",IF(Dati!M178="","",(Dati!M178)/C140*100)))</f>
        <v/>
      </c>
      <c r="M140" s="56" t="str">
        <f>IF(C140&lt;7,"",IF(C140&gt;=8,"",IF(Dati!N178="","",(Dati!N178)/C140*100)))</f>
        <v/>
      </c>
    </row>
    <row r="141" spans="1:13" x14ac:dyDescent="0.25">
      <c r="A141" s="66">
        <f>Dati!A179</f>
        <v>6</v>
      </c>
      <c r="B141" s="66" t="str">
        <f>Dati!B179</f>
        <v/>
      </c>
      <c r="C141" s="83" t="str">
        <f>IF(Dati!C179="","",LOG(Dati!C179))</f>
        <v/>
      </c>
      <c r="D141" s="84" t="str">
        <f>IF(Dati!J179&lt;7,"",IF(Dati!J179&gt;=8,"",Dati!J179))</f>
        <v/>
      </c>
      <c r="E141" s="84" t="str">
        <f>IF(Dati!K179&lt;7,"",IF(Dati!K179&gt;=8,"",Dati!K179))</f>
        <v/>
      </c>
      <c r="F141" s="84" t="str">
        <f>IF(Dati!L179&lt;7,"",IF(Dati!L179&gt;=8,"",Dati!L179))</f>
        <v/>
      </c>
      <c r="G141" s="84" t="str">
        <f>IF(Dati!M179&lt;7,"",IF(Dati!M179&gt;=8,"",Dati!M179))</f>
        <v/>
      </c>
      <c r="H141" s="84" t="str">
        <f>IF(Dati!N179&lt;7,"",IF(Dati!N179&gt;=8,"",Dati!N179))</f>
        <v/>
      </c>
      <c r="I141" s="56" t="str">
        <f>IF(C141&lt;7,"",IF(C141&gt;=8,"",IF(Dati!J179="","",(Dati!J179)/C141*100)))</f>
        <v/>
      </c>
      <c r="J141" s="56" t="str">
        <f>IF(C141&lt;7,"",IF(C141&gt;=8,"",IF(Dati!K179="","",(Dati!K179)/C141*100)))</f>
        <v/>
      </c>
      <c r="K141" s="56" t="str">
        <f>IF(C141&lt;7,"",IF(C141&gt;=8,"",IF(Dati!L179="","",(Dati!L179)/C141*100)))</f>
        <v/>
      </c>
      <c r="L141" s="56" t="str">
        <f>IF(C141&lt;7,"",IF(C141&gt;=8,"",IF(Dati!M179="","",(Dati!M179)/C141*100)))</f>
        <v/>
      </c>
      <c r="M141" s="56" t="str">
        <f>IF(C141&lt;7,"",IF(C141&gt;=8,"",IF(Dati!N179="","",(Dati!N179)/C141*100)))</f>
        <v/>
      </c>
    </row>
    <row r="142" spans="1:13" x14ac:dyDescent="0.25">
      <c r="A142" s="66">
        <f>Dati!A180</f>
        <v>7</v>
      </c>
      <c r="B142" s="66" t="str">
        <f>Dati!B180</f>
        <v/>
      </c>
      <c r="C142" s="83" t="str">
        <f>IF(Dati!C180="","",LOG(Dati!C180))</f>
        <v/>
      </c>
      <c r="D142" s="84" t="str">
        <f>IF(Dati!J180&lt;7,"",IF(Dati!J180&gt;=8,"",Dati!J180))</f>
        <v/>
      </c>
      <c r="E142" s="84" t="str">
        <f>IF(Dati!K180&lt;7,"",IF(Dati!K180&gt;=8,"",Dati!K180))</f>
        <v/>
      </c>
      <c r="F142" s="84" t="str">
        <f>IF(Dati!L180&lt;7,"",IF(Dati!L180&gt;=8,"",Dati!L180))</f>
        <v/>
      </c>
      <c r="G142" s="84" t="str">
        <f>IF(Dati!M180&lt;7,"",IF(Dati!M180&gt;=8,"",Dati!M180))</f>
        <v/>
      </c>
      <c r="H142" s="84" t="str">
        <f>IF(Dati!N180&lt;7,"",IF(Dati!N180&gt;=8,"",Dati!N180))</f>
        <v/>
      </c>
      <c r="I142" s="56" t="str">
        <f>IF(C142&lt;7,"",IF(C142&gt;=8,"",IF(Dati!J180="","",(Dati!J180)/C142*100)))</f>
        <v/>
      </c>
      <c r="J142" s="56" t="str">
        <f>IF(C142&lt;7,"",IF(C142&gt;=8,"",IF(Dati!K180="","",(Dati!K180)/C142*100)))</f>
        <v/>
      </c>
      <c r="K142" s="56" t="str">
        <f>IF(C142&lt;7,"",IF(C142&gt;=8,"",IF(Dati!L180="","",(Dati!L180)/C142*100)))</f>
        <v/>
      </c>
      <c r="L142" s="56" t="str">
        <f>IF(C142&lt;7,"",IF(C142&gt;=8,"",IF(Dati!M180="","",(Dati!M180)/C142*100)))</f>
        <v/>
      </c>
      <c r="M142" s="56" t="str">
        <f>IF(C142&lt;7,"",IF(C142&gt;=8,"",IF(Dati!N180="","",(Dati!N180)/C142*100)))</f>
        <v/>
      </c>
    </row>
    <row r="143" spans="1:13" x14ac:dyDescent="0.25">
      <c r="A143" s="66">
        <f>Dati!A181</f>
        <v>8</v>
      </c>
      <c r="B143" s="66" t="e">
        <f>Dati!B181</f>
        <v>#REF!</v>
      </c>
      <c r="C143" s="83" t="e">
        <f>IF(Dati!C181="","",LOG(Dati!C181))</f>
        <v>#REF!</v>
      </c>
      <c r="D143" s="84" t="e">
        <f>IF(Dati!J181&lt;7,"",IF(Dati!J181&gt;=8,"",Dati!J181))</f>
        <v>#REF!</v>
      </c>
      <c r="E143" s="84" t="e">
        <f>IF(Dati!K181&lt;7,"",IF(Dati!K181&gt;=8,"",Dati!K181))</f>
        <v>#REF!</v>
      </c>
      <c r="F143" s="84" t="e">
        <f>IF(Dati!L181&lt;7,"",IF(Dati!L181&gt;=8,"",Dati!L181))</f>
        <v>#REF!</v>
      </c>
      <c r="G143" s="84" t="e">
        <f>IF(Dati!M181&lt;7,"",IF(Dati!M181&gt;=8,"",Dati!M181))</f>
        <v>#REF!</v>
      </c>
      <c r="H143" s="84" t="e">
        <f>IF(Dati!N181&lt;7,"",IF(Dati!N181&gt;=8,"",Dati!N181))</f>
        <v>#REF!</v>
      </c>
      <c r="I143" s="56" t="e">
        <f>IF(C143&lt;7,"",IF(C143&gt;=8,"",IF(Dati!J181="","",(Dati!J181)/C143*100)))</f>
        <v>#REF!</v>
      </c>
      <c r="J143" s="56" t="e">
        <f>IF(C143&lt;7,"",IF(C143&gt;=8,"",IF(Dati!K181="","",(Dati!K181)/C143*100)))</f>
        <v>#REF!</v>
      </c>
      <c r="K143" s="56" t="e">
        <f>IF(C143&lt;7,"",IF(C143&gt;=8,"",IF(Dati!L181="","",(Dati!L181)/C143*100)))</f>
        <v>#REF!</v>
      </c>
      <c r="L143" s="56" t="e">
        <f>IF(C143&lt;7,"",IF(C143&gt;=8,"",IF(Dati!M181="","",(Dati!M181)/C143*100)))</f>
        <v>#REF!</v>
      </c>
      <c r="M143" s="56" t="e">
        <f>IF(C143&lt;7,"",IF(C143&gt;=8,"",IF(Dati!N181="","",(Dati!N181)/C143*100)))</f>
        <v>#REF!</v>
      </c>
    </row>
    <row r="144" spans="1:13" x14ac:dyDescent="0.25">
      <c r="A144" s="66">
        <f>Dati!A182</f>
        <v>9</v>
      </c>
      <c r="B144" s="66" t="e">
        <f>Dati!B182</f>
        <v>#REF!</v>
      </c>
      <c r="C144" s="83" t="e">
        <f>IF(Dati!C182="","",LOG(Dati!C182))</f>
        <v>#REF!</v>
      </c>
      <c r="D144" s="84" t="e">
        <f>IF(Dati!J182&lt;7,"",IF(Dati!J182&gt;=8,"",Dati!J182))</f>
        <v>#REF!</v>
      </c>
      <c r="E144" s="84" t="e">
        <f>IF(Dati!K182&lt;7,"",IF(Dati!K182&gt;=8,"",Dati!K182))</f>
        <v>#REF!</v>
      </c>
      <c r="F144" s="84" t="e">
        <f>IF(Dati!L182&lt;7,"",IF(Dati!L182&gt;=8,"",Dati!L182))</f>
        <v>#REF!</v>
      </c>
      <c r="G144" s="84" t="e">
        <f>IF(Dati!M182&lt;7,"",IF(Dati!M182&gt;=8,"",Dati!M182))</f>
        <v>#REF!</v>
      </c>
      <c r="H144" s="84" t="e">
        <f>IF(Dati!N182&lt;7,"",IF(Dati!N182&gt;=8,"",Dati!N182))</f>
        <v>#REF!</v>
      </c>
      <c r="I144" s="56" t="e">
        <f>IF(C144&lt;7,"",IF(C144&gt;=8,"",IF(Dati!J182="","",(Dati!J182)/C144*100)))</f>
        <v>#REF!</v>
      </c>
      <c r="J144" s="56" t="e">
        <f>IF(C144&lt;7,"",IF(C144&gt;=8,"",IF(Dati!K182="","",(Dati!K182)/C144*100)))</f>
        <v>#REF!</v>
      </c>
      <c r="K144" s="56" t="e">
        <f>IF(C144&lt;7,"",IF(C144&gt;=8,"",IF(Dati!L182="","",(Dati!L182)/C144*100)))</f>
        <v>#REF!</v>
      </c>
      <c r="L144" s="56" t="e">
        <f>IF(C144&lt;7,"",IF(C144&gt;=8,"",IF(Dati!M182="","",(Dati!M182)/C144*100)))</f>
        <v>#REF!</v>
      </c>
      <c r="M144" s="56" t="e">
        <f>IF(C144&lt;7,"",IF(C144&gt;=8,"",IF(Dati!N182="","",(Dati!N182)/C144*100)))</f>
        <v>#REF!</v>
      </c>
    </row>
    <row r="145" spans="1:13" x14ac:dyDescent="0.25">
      <c r="A145" s="66">
        <f>Dati!A183</f>
        <v>10</v>
      </c>
      <c r="B145" s="66" t="e">
        <f>Dati!B183</f>
        <v>#REF!</v>
      </c>
      <c r="C145" s="83" t="e">
        <f>IF(Dati!C183="","",LOG(Dati!C183))</f>
        <v>#REF!</v>
      </c>
      <c r="D145" s="84" t="e">
        <f>IF(Dati!J183&lt;7,"",IF(Dati!J183&gt;=8,"",Dati!J183))</f>
        <v>#REF!</v>
      </c>
      <c r="E145" s="84" t="e">
        <f>IF(Dati!K183&lt;7,"",IF(Dati!K183&gt;=8,"",Dati!K183))</f>
        <v>#REF!</v>
      </c>
      <c r="F145" s="84" t="e">
        <f>IF(Dati!L183&lt;7,"",IF(Dati!L183&gt;=8,"",Dati!L183))</f>
        <v>#REF!</v>
      </c>
      <c r="G145" s="84" t="e">
        <f>IF(Dati!M183&lt;7,"",IF(Dati!M183&gt;=8,"",Dati!M183))</f>
        <v>#REF!</v>
      </c>
      <c r="H145" s="84" t="e">
        <f>IF(Dati!N183&lt;7,"",IF(Dati!N183&gt;=8,"",Dati!N183))</f>
        <v>#REF!</v>
      </c>
      <c r="I145" s="56" t="e">
        <f>IF(C145&lt;7,"",IF(C145&gt;=8,"",IF(Dati!J183="","",(Dati!J183)/C145*100)))</f>
        <v>#REF!</v>
      </c>
      <c r="J145" s="56" t="e">
        <f>IF(C145&lt;7,"",IF(C145&gt;=8,"",IF(Dati!K183="","",(Dati!K183)/C145*100)))</f>
        <v>#REF!</v>
      </c>
      <c r="K145" s="56" t="e">
        <f>IF(C145&lt;7,"",IF(C145&gt;=8,"",IF(Dati!L183="","",(Dati!L183)/C145*100)))</f>
        <v>#REF!</v>
      </c>
      <c r="L145" s="56" t="e">
        <f>IF(C145&lt;7,"",IF(C145&gt;=8,"",IF(Dati!M183="","",(Dati!M183)/C145*100)))</f>
        <v>#REF!</v>
      </c>
      <c r="M145" s="56" t="e">
        <f>IF(C145&lt;7,"",IF(C145&gt;=8,"",IF(Dati!N183="","",(Dati!N183)/C145*100)))</f>
        <v>#REF!</v>
      </c>
    </row>
    <row r="146" spans="1:13" x14ac:dyDescent="0.25">
      <c r="A146" s="66">
        <f>Dati!A184</f>
        <v>11</v>
      </c>
      <c r="B146" s="66" t="e">
        <f>Dati!B184</f>
        <v>#REF!</v>
      </c>
      <c r="C146" s="83" t="e">
        <f>IF(Dati!C184="","",LOG(Dati!C184))</f>
        <v>#REF!</v>
      </c>
      <c r="D146" s="84" t="e">
        <f>IF(Dati!J184&lt;7,"",IF(Dati!J184&gt;=8,"",Dati!J184))</f>
        <v>#REF!</v>
      </c>
      <c r="E146" s="84" t="e">
        <f>IF(Dati!K184&lt;7,"",IF(Dati!K184&gt;=8,"",Dati!K184))</f>
        <v>#REF!</v>
      </c>
      <c r="F146" s="84" t="e">
        <f>IF(Dati!L184&lt;7,"",IF(Dati!L184&gt;=8,"",Dati!L184))</f>
        <v>#REF!</v>
      </c>
      <c r="G146" s="84" t="e">
        <f>IF(Dati!M184&lt;7,"",IF(Dati!M184&gt;=8,"",Dati!M184))</f>
        <v>#REF!</v>
      </c>
      <c r="H146" s="84" t="e">
        <f>IF(Dati!N184&lt;7,"",IF(Dati!N184&gt;=8,"",Dati!N184))</f>
        <v>#REF!</v>
      </c>
      <c r="I146" s="56" t="e">
        <f>IF(C146&lt;7,"",IF(C146&gt;=8,"",IF(Dati!J184="","",(Dati!J184)/C146*100)))</f>
        <v>#REF!</v>
      </c>
      <c r="J146" s="56" t="e">
        <f>IF(C146&lt;7,"",IF(C146&gt;=8,"",IF(Dati!K184="","",(Dati!K184)/C146*100)))</f>
        <v>#REF!</v>
      </c>
      <c r="K146" s="56" t="e">
        <f>IF(C146&lt;7,"",IF(C146&gt;=8,"",IF(Dati!L184="","",(Dati!L184)/C146*100)))</f>
        <v>#REF!</v>
      </c>
      <c r="L146" s="56" t="e">
        <f>IF(C146&lt;7,"",IF(C146&gt;=8,"",IF(Dati!M184="","",(Dati!M184)/C146*100)))</f>
        <v>#REF!</v>
      </c>
      <c r="M146" s="56" t="e">
        <f>IF(C146&lt;7,"",IF(C146&gt;=8,"",IF(Dati!N184="","",(Dati!N184)/C146*100)))</f>
        <v>#REF!</v>
      </c>
    </row>
    <row r="147" spans="1:13" x14ac:dyDescent="0.25">
      <c r="A147" s="66">
        <f>Dati!A185</f>
        <v>12</v>
      </c>
      <c r="B147" s="66" t="e">
        <f>Dati!B185</f>
        <v>#REF!</v>
      </c>
      <c r="C147" s="83" t="e">
        <f>IF(Dati!C185="","",LOG(Dati!C185))</f>
        <v>#REF!</v>
      </c>
      <c r="D147" s="84" t="e">
        <f>IF(Dati!J185&lt;7,"",IF(Dati!J185&gt;=8,"",Dati!J185))</f>
        <v>#REF!</v>
      </c>
      <c r="E147" s="84" t="e">
        <f>IF(Dati!K185&lt;7,"",IF(Dati!K185&gt;=8,"",Dati!K185))</f>
        <v>#REF!</v>
      </c>
      <c r="F147" s="84" t="e">
        <f>IF(Dati!L185&lt;7,"",IF(Dati!L185&gt;=8,"",Dati!L185))</f>
        <v>#REF!</v>
      </c>
      <c r="G147" s="84" t="e">
        <f>IF(Dati!M185&lt;7,"",IF(Dati!M185&gt;=8,"",Dati!M185))</f>
        <v>#REF!</v>
      </c>
      <c r="H147" s="84" t="e">
        <f>IF(Dati!N185&lt;7,"",IF(Dati!N185&gt;=8,"",Dati!N185))</f>
        <v>#REF!</v>
      </c>
      <c r="I147" s="56" t="e">
        <f>IF(C147&lt;7,"",IF(C147&gt;=8,"",IF(Dati!J185="","",(Dati!J185)/C147*100)))</f>
        <v>#REF!</v>
      </c>
      <c r="J147" s="56" t="e">
        <f>IF(C147&lt;7,"",IF(C147&gt;=8,"",IF(Dati!K185="","",(Dati!K185)/C147*100)))</f>
        <v>#REF!</v>
      </c>
      <c r="K147" s="56" t="e">
        <f>IF(C147&lt;7,"",IF(C147&gt;=8,"",IF(Dati!L185="","",(Dati!L185)/C147*100)))</f>
        <v>#REF!</v>
      </c>
      <c r="L147" s="56" t="e">
        <f>IF(C147&lt;7,"",IF(C147&gt;=8,"",IF(Dati!M185="","",(Dati!M185)/C147*100)))</f>
        <v>#REF!</v>
      </c>
      <c r="M147" s="56" t="e">
        <f>IF(C147&lt;7,"",IF(C147&gt;=8,"",IF(Dati!N185="","",(Dati!N185)/C147*100)))</f>
        <v>#REF!</v>
      </c>
    </row>
    <row r="148" spans="1:13" x14ac:dyDescent="0.25">
      <c r="A148" s="66">
        <f>Dati!A186</f>
        <v>13</v>
      </c>
      <c r="B148" s="66" t="e">
        <f>Dati!B186</f>
        <v>#REF!</v>
      </c>
      <c r="C148" s="83" t="e">
        <f>IF(Dati!C186="","",LOG(Dati!C186))</f>
        <v>#REF!</v>
      </c>
      <c r="D148" s="84" t="e">
        <f>IF(Dati!J186&lt;7,"",IF(Dati!J186&gt;=8,"",Dati!J186))</f>
        <v>#REF!</v>
      </c>
      <c r="E148" s="84" t="e">
        <f>IF(Dati!K186&lt;7,"",IF(Dati!K186&gt;=8,"",Dati!K186))</f>
        <v>#REF!</v>
      </c>
      <c r="F148" s="84" t="e">
        <f>IF(Dati!L186&lt;7,"",IF(Dati!L186&gt;=8,"",Dati!L186))</f>
        <v>#REF!</v>
      </c>
      <c r="G148" s="84" t="e">
        <f>IF(Dati!M186&lt;7,"",IF(Dati!M186&gt;=8,"",Dati!M186))</f>
        <v>#REF!</v>
      </c>
      <c r="H148" s="84" t="e">
        <f>IF(Dati!N186&lt;7,"",IF(Dati!N186&gt;=8,"",Dati!N186))</f>
        <v>#REF!</v>
      </c>
      <c r="I148" s="56" t="e">
        <f>IF(C148&lt;7,"",IF(C148&gt;=8,"",IF(Dati!J186="","",(Dati!J186)/C148*100)))</f>
        <v>#REF!</v>
      </c>
      <c r="J148" s="56" t="e">
        <f>IF(C148&lt;7,"",IF(C148&gt;=8,"",IF(Dati!K186="","",(Dati!K186)/C148*100)))</f>
        <v>#REF!</v>
      </c>
      <c r="K148" s="56" t="e">
        <f>IF(C148&lt;7,"",IF(C148&gt;=8,"",IF(Dati!L186="","",(Dati!L186)/C148*100)))</f>
        <v>#REF!</v>
      </c>
      <c r="L148" s="56" t="e">
        <f>IF(C148&lt;7,"",IF(C148&gt;=8,"",IF(Dati!M186="","",(Dati!M186)/C148*100)))</f>
        <v>#REF!</v>
      </c>
      <c r="M148" s="56" t="e">
        <f>IF(C148&lt;7,"",IF(C148&gt;=8,"",IF(Dati!N186="","",(Dati!N186)/C148*100)))</f>
        <v>#REF!</v>
      </c>
    </row>
    <row r="149" spans="1:13" x14ac:dyDescent="0.25">
      <c r="A149" s="66">
        <f>Dati!A187</f>
        <v>14</v>
      </c>
      <c r="B149" s="66" t="e">
        <f>Dati!B187</f>
        <v>#REF!</v>
      </c>
      <c r="C149" s="83" t="e">
        <f>IF(Dati!C187="","",LOG(Dati!C187))</f>
        <v>#REF!</v>
      </c>
      <c r="D149" s="84" t="e">
        <f>IF(Dati!J187&lt;7,"",IF(Dati!J187&gt;=8,"",Dati!J187))</f>
        <v>#REF!</v>
      </c>
      <c r="E149" s="84" t="e">
        <f>IF(Dati!K187&lt;7,"",IF(Dati!K187&gt;=8,"",Dati!K187))</f>
        <v>#REF!</v>
      </c>
      <c r="F149" s="84" t="e">
        <f>IF(Dati!L187&lt;7,"",IF(Dati!L187&gt;=8,"",Dati!L187))</f>
        <v>#REF!</v>
      </c>
      <c r="G149" s="84" t="e">
        <f>IF(Dati!M187&lt;7,"",IF(Dati!M187&gt;=8,"",Dati!M187))</f>
        <v>#REF!</v>
      </c>
      <c r="H149" s="84" t="e">
        <f>IF(Dati!N187&lt;7,"",IF(Dati!N187&gt;=8,"",Dati!N187))</f>
        <v>#REF!</v>
      </c>
      <c r="I149" s="56" t="e">
        <f>IF(C149&lt;7,"",IF(C149&gt;=8,"",IF(Dati!J187="","",(Dati!J187)/C149*100)))</f>
        <v>#REF!</v>
      </c>
      <c r="J149" s="56" t="e">
        <f>IF(C149&lt;7,"",IF(C149&gt;=8,"",IF(Dati!K187="","",(Dati!K187)/C149*100)))</f>
        <v>#REF!</v>
      </c>
      <c r="K149" s="56" t="e">
        <f>IF(C149&lt;7,"",IF(C149&gt;=8,"",IF(Dati!L187="","",(Dati!L187)/C149*100)))</f>
        <v>#REF!</v>
      </c>
      <c r="L149" s="56" t="e">
        <f>IF(C149&lt;7,"",IF(C149&gt;=8,"",IF(Dati!M187="","",(Dati!M187)/C149*100)))</f>
        <v>#REF!</v>
      </c>
      <c r="M149" s="56" t="e">
        <f>IF(C149&lt;7,"",IF(C149&gt;=8,"",IF(Dati!N187="","",(Dati!N187)/C149*100)))</f>
        <v>#REF!</v>
      </c>
    </row>
    <row r="150" spans="1:13" x14ac:dyDescent="0.25">
      <c r="A150" s="66">
        <f>Dati!A188</f>
        <v>15</v>
      </c>
      <c r="B150" s="66" t="e">
        <f>Dati!B188</f>
        <v>#REF!</v>
      </c>
      <c r="C150" s="83" t="e">
        <f>IF(Dati!C188="","",LOG(Dati!C188))</f>
        <v>#REF!</v>
      </c>
      <c r="D150" s="84" t="e">
        <f>IF(Dati!J188&lt;7,"",IF(Dati!J188&gt;=8,"",Dati!J188))</f>
        <v>#REF!</v>
      </c>
      <c r="E150" s="84" t="e">
        <f>IF(Dati!K188&lt;7,"",IF(Dati!K188&gt;=8,"",Dati!K188))</f>
        <v>#REF!</v>
      </c>
      <c r="F150" s="84" t="e">
        <f>IF(Dati!L188&lt;7,"",IF(Dati!L188&gt;=8,"",Dati!L188))</f>
        <v>#REF!</v>
      </c>
      <c r="G150" s="84" t="e">
        <f>IF(Dati!M188&lt;7,"",IF(Dati!M188&gt;=8,"",Dati!M188))</f>
        <v>#REF!</v>
      </c>
      <c r="H150" s="84" t="e">
        <f>IF(Dati!N188&lt;7,"",IF(Dati!N188&gt;=8,"",Dati!N188))</f>
        <v>#REF!</v>
      </c>
      <c r="I150" s="56" t="e">
        <f>IF(C150&lt;7,"",IF(C150&gt;=8,"",IF(Dati!J188="","",(Dati!J188)/C150*100)))</f>
        <v>#REF!</v>
      </c>
      <c r="J150" s="56" t="e">
        <f>IF(C150&lt;7,"",IF(C150&gt;=8,"",IF(Dati!K188="","",(Dati!K188)/C150*100)))</f>
        <v>#REF!</v>
      </c>
      <c r="K150" s="56" t="e">
        <f>IF(C150&lt;7,"",IF(C150&gt;=8,"",IF(Dati!L188="","",(Dati!L188)/C150*100)))</f>
        <v>#REF!</v>
      </c>
      <c r="L150" s="56" t="e">
        <f>IF(C150&lt;7,"",IF(C150&gt;=8,"",IF(Dati!M188="","",(Dati!M188)/C150*100)))</f>
        <v>#REF!</v>
      </c>
      <c r="M150" s="56" t="e">
        <f>IF(C150&lt;7,"",IF(C150&gt;=8,"",IF(Dati!N188="","",(Dati!N188)/C150*100)))</f>
        <v>#REF!</v>
      </c>
    </row>
    <row r="151" spans="1:13" x14ac:dyDescent="0.25">
      <c r="A151" s="66">
        <f>Dati!A189</f>
        <v>16</v>
      </c>
      <c r="B151" s="66" t="e">
        <f>Dati!B189</f>
        <v>#REF!</v>
      </c>
      <c r="C151" s="83" t="e">
        <f>IF(Dati!C189="","",LOG(Dati!C189))</f>
        <v>#REF!</v>
      </c>
      <c r="D151" s="84" t="e">
        <f>IF(Dati!J189&lt;7,"",IF(Dati!J189&gt;=8,"",Dati!J189))</f>
        <v>#REF!</v>
      </c>
      <c r="E151" s="84" t="e">
        <f>IF(Dati!K189&lt;7,"",IF(Dati!K189&gt;=8,"",Dati!K189))</f>
        <v>#REF!</v>
      </c>
      <c r="F151" s="84" t="e">
        <f>IF(Dati!L189&lt;7,"",IF(Dati!L189&gt;=8,"",Dati!L189))</f>
        <v>#REF!</v>
      </c>
      <c r="G151" s="84" t="e">
        <f>IF(Dati!M189&lt;7,"",IF(Dati!M189&gt;=8,"",Dati!M189))</f>
        <v>#REF!</v>
      </c>
      <c r="H151" s="84" t="e">
        <f>IF(Dati!N189&lt;7,"",IF(Dati!N189&gt;=8,"",Dati!N189))</f>
        <v>#REF!</v>
      </c>
      <c r="I151" s="56" t="e">
        <f>IF(C151&lt;7,"",IF(C151&gt;=8,"",IF(Dati!J189="","",(Dati!J189)/C151*100)))</f>
        <v>#REF!</v>
      </c>
      <c r="J151" s="56" t="e">
        <f>IF(C151&lt;7,"",IF(C151&gt;=8,"",IF(Dati!K189="","",(Dati!K189)/C151*100)))</f>
        <v>#REF!</v>
      </c>
      <c r="K151" s="56" t="e">
        <f>IF(C151&lt;7,"",IF(C151&gt;=8,"",IF(Dati!L189="","",(Dati!L189)/C151*100)))</f>
        <v>#REF!</v>
      </c>
      <c r="L151" s="56" t="e">
        <f>IF(C151&lt;7,"",IF(C151&gt;=8,"",IF(Dati!M189="","",(Dati!M189)/C151*100)))</f>
        <v>#REF!</v>
      </c>
      <c r="M151" s="56" t="e">
        <f>IF(C151&lt;7,"",IF(C151&gt;=8,"",IF(Dati!N189="","",(Dati!N189)/C151*100)))</f>
        <v>#REF!</v>
      </c>
    </row>
    <row r="152" spans="1:13" x14ac:dyDescent="0.25">
      <c r="A152" s="66">
        <f>Dati!A190</f>
        <v>17</v>
      </c>
      <c r="B152" s="66" t="e">
        <f>Dati!B190</f>
        <v>#REF!</v>
      </c>
      <c r="C152" s="83" t="e">
        <f>IF(Dati!C190="","",LOG(Dati!C190))</f>
        <v>#REF!</v>
      </c>
      <c r="D152" s="84" t="e">
        <f>IF(Dati!J190&lt;7,"",IF(Dati!J190&gt;=8,"",Dati!J190))</f>
        <v>#REF!</v>
      </c>
      <c r="E152" s="84" t="e">
        <f>IF(Dati!K190&lt;7,"",IF(Dati!K190&gt;=8,"",Dati!K190))</f>
        <v>#REF!</v>
      </c>
      <c r="F152" s="84" t="e">
        <f>IF(Dati!L190&lt;7,"",IF(Dati!L190&gt;=8,"",Dati!L190))</f>
        <v>#REF!</v>
      </c>
      <c r="G152" s="84" t="e">
        <f>IF(Dati!M190&lt;7,"",IF(Dati!M190&gt;=8,"",Dati!M190))</f>
        <v>#REF!</v>
      </c>
      <c r="H152" s="84" t="e">
        <f>IF(Dati!N190&lt;7,"",IF(Dati!N190&gt;=8,"",Dati!N190))</f>
        <v>#REF!</v>
      </c>
      <c r="I152" s="56" t="e">
        <f>IF(C152&lt;7,"",IF(C152&gt;=8,"",IF(Dati!J190="","",(Dati!J190)/C152*100)))</f>
        <v>#REF!</v>
      </c>
      <c r="J152" s="56" t="e">
        <f>IF(C152&lt;7,"",IF(C152&gt;=8,"",IF(Dati!K190="","",(Dati!K190)/C152*100)))</f>
        <v>#REF!</v>
      </c>
      <c r="K152" s="56" t="e">
        <f>IF(C152&lt;7,"",IF(C152&gt;=8,"",IF(Dati!L190="","",(Dati!L190)/C152*100)))</f>
        <v>#REF!</v>
      </c>
      <c r="L152" s="56" t="e">
        <f>IF(C152&lt;7,"",IF(C152&gt;=8,"",IF(Dati!M190="","",(Dati!M190)/C152*100)))</f>
        <v>#REF!</v>
      </c>
      <c r="M152" s="56" t="e">
        <f>IF(C152&lt;7,"",IF(C152&gt;=8,"",IF(Dati!N190="","",(Dati!N190)/C152*100)))</f>
        <v>#REF!</v>
      </c>
    </row>
    <row r="153" spans="1:13" x14ac:dyDescent="0.25">
      <c r="A153" s="66"/>
      <c r="B153" s="66"/>
      <c r="C153" s="67"/>
      <c r="D153" s="66"/>
      <c r="E153" s="66"/>
      <c r="F153" s="66"/>
      <c r="G153" s="66"/>
      <c r="H153" s="66"/>
    </row>
    <row r="154" spans="1:13" x14ac:dyDescent="0.25">
      <c r="A154" s="82"/>
      <c r="B154" s="82"/>
      <c r="C154" s="83" t="s">
        <v>14</v>
      </c>
      <c r="D154" s="83"/>
      <c r="E154" s="84" t="str">
        <f>IF(COUNT(D136:H152)&lt;2,"",AVERAGE(D136:H152))</f>
        <v/>
      </c>
      <c r="F154" s="83"/>
      <c r="G154" s="83"/>
      <c r="H154" s="83"/>
      <c r="J154" s="52" t="s">
        <v>7</v>
      </c>
    </row>
    <row r="155" spans="1:13" x14ac:dyDescent="0.25">
      <c r="C155" s="86" t="s">
        <v>6</v>
      </c>
      <c r="E155" s="84" t="str">
        <f>IF(COUNT(D136:H152)&lt;2,"",STDEV(D136:H152))</f>
        <v/>
      </c>
      <c r="J155" s="86" t="s">
        <v>14</v>
      </c>
      <c r="K155" s="86"/>
      <c r="L155" s="84" t="str">
        <f>IF(COUNT(I136:M152)=0,"",AVERAGE(I136:M152))</f>
        <v/>
      </c>
    </row>
    <row r="156" spans="1:13" x14ac:dyDescent="0.25">
      <c r="C156" s="86" t="s">
        <v>23</v>
      </c>
      <c r="E156" s="84" t="str">
        <f>IF(COUNT(D136:H152)=0,"Immettere dati",IF(COUNT(D136:H152)&lt;2,"Immettere più dati",E155*2^0.5*(TINV(0.05,COUNT(D136:H152)-1))))</f>
        <v>Immettere dati</v>
      </c>
      <c r="F156" s="83" t="str">
        <f>IF(COUNT(D136:H152)=0,"",IF(COUNT(D136:H152)&lt;6,"Attenzione, dati insufficienti!",""))</f>
        <v/>
      </c>
      <c r="J156" s="86" t="s">
        <v>52</v>
      </c>
      <c r="K156" s="86"/>
      <c r="L156" s="84" t="str">
        <f>IF(COUNT(I136:M152)&lt;2,"",STDEV(I136:M152)*2)</f>
        <v/>
      </c>
    </row>
    <row r="157" spans="1:13" x14ac:dyDescent="0.25">
      <c r="C157" s="52" t="s">
        <v>9</v>
      </c>
      <c r="E157" s="84" t="str">
        <f>IF(COUNT(D136:H152)&lt;2,"",E156/(2^0.5))</f>
        <v/>
      </c>
      <c r="F157" s="87" t="str">
        <f>IF(COUNT(D136:H152)=0,"",IF(COUNT(D136:H152)&lt;6,"Attenzione, dati insufficienti!",""))</f>
        <v/>
      </c>
      <c r="L157" s="52" t="str">
        <f>IF(COUNT(I136:M152)&lt;2,"",DEVSQ(I136:M152))</f>
        <v/>
      </c>
    </row>
    <row r="158" spans="1:13" x14ac:dyDescent="0.25">
      <c r="C158" s="52" t="s">
        <v>10</v>
      </c>
      <c r="E158" s="84" t="str">
        <f>IF(COUNT(D136:H152)&lt;2,"",E156/2)</f>
        <v/>
      </c>
      <c r="F158" s="87" t="str">
        <f>IF(COUNT(D136:H152)=0,"",IF(COUNT(D136:H152)&lt;6,"Attenzione, dati insufficienti!",""))</f>
        <v/>
      </c>
      <c r="L158" s="52" t="str">
        <f>IF(COUNT(I136:M152)&lt;2,"",VAR(I136:M152))</f>
        <v/>
      </c>
    </row>
    <row r="159" spans="1:13" x14ac:dyDescent="0.25">
      <c r="E159" s="84"/>
    </row>
    <row r="160" spans="1:13" x14ac:dyDescent="0.25">
      <c r="A160" s="52" t="s">
        <v>20</v>
      </c>
      <c r="D160" s="45"/>
      <c r="E160" s="44"/>
      <c r="F160" s="44"/>
    </row>
    <row r="161" spans="1:13" ht="36" x14ac:dyDescent="0.25">
      <c r="A161" s="66" t="str">
        <f>Dati!A205</f>
        <v>N.</v>
      </c>
      <c r="B161" s="66" t="str">
        <f>Dati!B205</f>
        <v>Anno</v>
      </c>
      <c r="C161" s="66" t="str">
        <f>Dati!C205</f>
        <v>Valore assegnato</v>
      </c>
      <c r="D161" s="66">
        <f>Dati!J205</f>
        <v>1</v>
      </c>
      <c r="E161" s="66">
        <f>Dati!K205</f>
        <v>2</v>
      </c>
      <c r="F161" s="66">
        <f>Dati!L205</f>
        <v>3</v>
      </c>
      <c r="G161" s="66">
        <f>Dati!M205</f>
        <v>4</v>
      </c>
      <c r="H161" s="66">
        <f>Dati!N205</f>
        <v>5</v>
      </c>
      <c r="I161" s="1016" t="s">
        <v>13</v>
      </c>
      <c r="J161" s="1016"/>
      <c r="K161" s="1016"/>
      <c r="L161" s="1016"/>
      <c r="M161" s="1016"/>
    </row>
    <row r="162" spans="1:13" x14ac:dyDescent="0.25">
      <c r="A162" s="66">
        <f>Dati!A206</f>
        <v>1</v>
      </c>
      <c r="B162" s="66" t="e">
        <f>Dati!B206</f>
        <v>#REF!</v>
      </c>
      <c r="C162" s="83" t="e">
        <f>IF(Dati!C206="","",LOG(Dati!C206))</f>
        <v>#REF!</v>
      </c>
      <c r="D162" s="84" t="e">
        <f>IF(Dati!J206&lt;7,"",IF(Dati!J206&gt;=8,"",Dati!J206))</f>
        <v>#REF!</v>
      </c>
      <c r="E162" s="84" t="e">
        <f>IF(Dati!K206&lt;7,"",IF(Dati!K206&gt;=8,"",Dati!K206))</f>
        <v>#REF!</v>
      </c>
      <c r="F162" s="84" t="e">
        <f>IF(Dati!L206&lt;7,"",IF(Dati!L206&gt;=8,"",Dati!L206))</f>
        <v>#REF!</v>
      </c>
      <c r="G162" s="84" t="e">
        <f>IF(Dati!M206&lt;7,"",IF(Dati!M206&gt;=8,"",Dati!M206))</f>
        <v>#REF!</v>
      </c>
      <c r="H162" s="84" t="e">
        <f>IF(Dati!N206&lt;7,"",IF(Dati!N206&gt;=8,"",Dati!N206))</f>
        <v>#REF!</v>
      </c>
      <c r="I162" s="56" t="e">
        <f>IF(C162&lt;7,"",IF(C162&gt;=8,"",IF(Dati!J206="","",(Dati!J206)/C162*100)))</f>
        <v>#REF!</v>
      </c>
      <c r="J162" s="56" t="e">
        <f>IF(C162&lt;7,"",IF(C162&gt;=8,"",IF(Dati!K206="","",(Dati!K206)/C162*100)))</f>
        <v>#REF!</v>
      </c>
      <c r="K162" s="56" t="e">
        <f>IF(C162&lt;7,"",IF(C162&gt;=8,"",IF(Dati!L206="","",(Dati!L206)/C162*100)))</f>
        <v>#REF!</v>
      </c>
      <c r="L162" s="56" t="e">
        <f>IF(C162&lt;7,"",IF(C162&gt;=8,"",IF(Dati!M206="","",(Dati!M206)/C162*100)))</f>
        <v>#REF!</v>
      </c>
      <c r="M162" s="56" t="e">
        <f>IF(C162&lt;7,"",IF(C162&gt;=8,"",IF(Dati!N206="","",(Dati!N206)/C162*100)))</f>
        <v>#REF!</v>
      </c>
    </row>
    <row r="163" spans="1:13" x14ac:dyDescent="0.25">
      <c r="A163" s="66">
        <f>Dati!A207</f>
        <v>2</v>
      </c>
      <c r="B163" s="66" t="e">
        <f>Dati!B207</f>
        <v>#REF!</v>
      </c>
      <c r="C163" s="83" t="e">
        <f>IF(Dati!C207="","",LOG(Dati!C207))</f>
        <v>#REF!</v>
      </c>
      <c r="D163" s="84" t="e">
        <f>IF(Dati!J207&lt;7,"",IF(Dati!J207&gt;=8,"",Dati!J207))</f>
        <v>#REF!</v>
      </c>
      <c r="E163" s="84" t="e">
        <f>IF(Dati!K207&lt;7,"",IF(Dati!K207&gt;=8,"",Dati!K207))</f>
        <v>#REF!</v>
      </c>
      <c r="F163" s="84" t="e">
        <f>IF(Dati!L207&lt;7,"",IF(Dati!L207&gt;=8,"",Dati!L207))</f>
        <v>#REF!</v>
      </c>
      <c r="G163" s="84" t="e">
        <f>IF(Dati!M207&lt;7,"",IF(Dati!M207&gt;=8,"",Dati!M207))</f>
        <v>#REF!</v>
      </c>
      <c r="H163" s="84" t="e">
        <f>IF(Dati!N207&lt;7,"",IF(Dati!N207&gt;=8,"",Dati!N207))</f>
        <v>#REF!</v>
      </c>
      <c r="I163" s="56" t="e">
        <f>IF(C163&lt;7,"",IF(C163&gt;=8,"",IF(Dati!J207="","",(Dati!J207)/C163*100)))</f>
        <v>#REF!</v>
      </c>
      <c r="J163" s="56" t="e">
        <f>IF(C163&lt;7,"",IF(C163&gt;=8,"",IF(Dati!K207="","",(Dati!K207)/C163*100)))</f>
        <v>#REF!</v>
      </c>
      <c r="K163" s="56" t="e">
        <f>IF(C163&lt;7,"",IF(C163&gt;=8,"",IF(Dati!L207="","",(Dati!L207)/C163*100)))</f>
        <v>#REF!</v>
      </c>
      <c r="L163" s="56" t="e">
        <f>IF(C163&lt;7,"",IF(C163&gt;=8,"",IF(Dati!M207="","",(Dati!M207)/C163*100)))</f>
        <v>#REF!</v>
      </c>
      <c r="M163" s="56" t="e">
        <f>IF(C163&lt;7,"",IF(C163&gt;=8,"",IF(Dati!N207="","",(Dati!N207)/C163*100)))</f>
        <v>#REF!</v>
      </c>
    </row>
    <row r="164" spans="1:13" x14ac:dyDescent="0.25">
      <c r="A164" s="66">
        <f>Dati!A208</f>
        <v>3</v>
      </c>
      <c r="B164" s="66" t="e">
        <f>Dati!B208</f>
        <v>#REF!</v>
      </c>
      <c r="C164" s="83" t="e">
        <f>IF(Dati!C208="","",LOG(Dati!C208))</f>
        <v>#REF!</v>
      </c>
      <c r="D164" s="84" t="e">
        <f>IF(Dati!J208&lt;7,"",IF(Dati!J208&gt;=8,"",Dati!J208))</f>
        <v>#REF!</v>
      </c>
      <c r="E164" s="84" t="e">
        <f>IF(Dati!K208&lt;7,"",IF(Dati!K208&gt;=8,"",Dati!K208))</f>
        <v>#REF!</v>
      </c>
      <c r="F164" s="84" t="e">
        <f>IF(Dati!L208&lt;7,"",IF(Dati!L208&gt;=8,"",Dati!L208))</f>
        <v>#REF!</v>
      </c>
      <c r="G164" s="84" t="e">
        <f>IF(Dati!M208&lt;7,"",IF(Dati!M208&gt;=8,"",Dati!M208))</f>
        <v>#REF!</v>
      </c>
      <c r="H164" s="84" t="e">
        <f>IF(Dati!N208&lt;7,"",IF(Dati!N208&gt;=8,"",Dati!N208))</f>
        <v>#REF!</v>
      </c>
      <c r="I164" s="56" t="e">
        <f>IF(C164&lt;7,"",IF(C164&gt;=8,"",IF(Dati!J208="","",(Dati!J208)/C164*100)))</f>
        <v>#REF!</v>
      </c>
      <c r="J164" s="56" t="e">
        <f>IF(C164&lt;7,"",IF(C164&gt;=8,"",IF(Dati!K208="","",(Dati!K208)/C164*100)))</f>
        <v>#REF!</v>
      </c>
      <c r="K164" s="56" t="e">
        <f>IF(C164&lt;7,"",IF(C164&gt;=8,"",IF(Dati!L208="","",(Dati!L208)/C164*100)))</f>
        <v>#REF!</v>
      </c>
      <c r="L164" s="56" t="e">
        <f>IF(C164&lt;7,"",IF(C164&gt;=8,"",IF(Dati!M208="","",(Dati!M208)/C164*100)))</f>
        <v>#REF!</v>
      </c>
      <c r="M164" s="56" t="e">
        <f>IF(C164&lt;7,"",IF(C164&gt;=8,"",IF(Dati!N208="","",(Dati!N208)/C164*100)))</f>
        <v>#REF!</v>
      </c>
    </row>
    <row r="165" spans="1:13" x14ac:dyDescent="0.25">
      <c r="A165" s="66">
        <f>Dati!A209</f>
        <v>4</v>
      </c>
      <c r="B165" s="66" t="e">
        <f>Dati!B209</f>
        <v>#REF!</v>
      </c>
      <c r="C165" s="83" t="e">
        <f>IF(Dati!C209="","",LOG(Dati!C209))</f>
        <v>#REF!</v>
      </c>
      <c r="D165" s="84" t="e">
        <f>IF(Dati!J209&lt;7,"",IF(Dati!J209&gt;=8,"",Dati!J209))</f>
        <v>#REF!</v>
      </c>
      <c r="E165" s="84" t="e">
        <f>IF(Dati!K209&lt;7,"",IF(Dati!K209&gt;=8,"",Dati!K209))</f>
        <v>#REF!</v>
      </c>
      <c r="F165" s="84" t="e">
        <f>IF(Dati!L209&lt;7,"",IF(Dati!L209&gt;=8,"",Dati!L209))</f>
        <v>#REF!</v>
      </c>
      <c r="G165" s="84" t="e">
        <f>IF(Dati!M209&lt;7,"",IF(Dati!M209&gt;=8,"",Dati!M209))</f>
        <v>#REF!</v>
      </c>
      <c r="H165" s="84" t="e">
        <f>IF(Dati!N209&lt;7,"",IF(Dati!N209&gt;=8,"",Dati!N209))</f>
        <v>#REF!</v>
      </c>
      <c r="I165" s="56" t="e">
        <f>IF(C165&lt;7,"",IF(C165&gt;=8,"",IF(Dati!J209="","",(Dati!J209)/C165*100)))</f>
        <v>#REF!</v>
      </c>
      <c r="J165" s="56" t="e">
        <f>IF(C165&lt;7,"",IF(C165&gt;=8,"",IF(Dati!K209="","",(Dati!K209)/C165*100)))</f>
        <v>#REF!</v>
      </c>
      <c r="K165" s="56" t="e">
        <f>IF(C165&lt;7,"",IF(C165&gt;=8,"",IF(Dati!L209="","",(Dati!L209)/C165*100)))</f>
        <v>#REF!</v>
      </c>
      <c r="L165" s="56" t="e">
        <f>IF(C165&lt;7,"",IF(C165&gt;=8,"",IF(Dati!M209="","",(Dati!M209)/C165*100)))</f>
        <v>#REF!</v>
      </c>
      <c r="M165" s="56" t="e">
        <f>IF(C165&lt;7,"",IF(C165&gt;=8,"",IF(Dati!N209="","",(Dati!N209)/C165*100)))</f>
        <v>#REF!</v>
      </c>
    </row>
    <row r="166" spans="1:13" x14ac:dyDescent="0.25">
      <c r="A166" s="66">
        <f>Dati!A210</f>
        <v>5</v>
      </c>
      <c r="B166" s="66" t="e">
        <f>Dati!B210</f>
        <v>#REF!</v>
      </c>
      <c r="C166" s="83" t="e">
        <f>IF(Dati!C210="","",LOG(Dati!C210))</f>
        <v>#REF!</v>
      </c>
      <c r="D166" s="84" t="e">
        <f>IF(Dati!J210&lt;7,"",IF(Dati!J210&gt;=8,"",Dati!J210))</f>
        <v>#REF!</v>
      </c>
      <c r="E166" s="84" t="e">
        <f>IF(Dati!K210&lt;7,"",IF(Dati!K210&gt;=8,"",Dati!K210))</f>
        <v>#REF!</v>
      </c>
      <c r="F166" s="84" t="e">
        <f>IF(Dati!L210&lt;7,"",IF(Dati!L210&gt;=8,"",Dati!L210))</f>
        <v>#REF!</v>
      </c>
      <c r="G166" s="84" t="e">
        <f>IF(Dati!M210&lt;7,"",IF(Dati!M210&gt;=8,"",Dati!M210))</f>
        <v>#REF!</v>
      </c>
      <c r="H166" s="84" t="e">
        <f>IF(Dati!N210&lt;7,"",IF(Dati!N210&gt;=8,"",Dati!N210))</f>
        <v>#REF!</v>
      </c>
      <c r="I166" s="56" t="e">
        <f>IF(C166&lt;7,"",IF(C166&gt;=8,"",IF(Dati!J210="","",(Dati!J210)/C166*100)))</f>
        <v>#REF!</v>
      </c>
      <c r="J166" s="56" t="e">
        <f>IF(C166&lt;7,"",IF(C166&gt;=8,"",IF(Dati!K210="","",(Dati!K210)/C166*100)))</f>
        <v>#REF!</v>
      </c>
      <c r="K166" s="56" t="e">
        <f>IF(C166&lt;7,"",IF(C166&gt;=8,"",IF(Dati!L210="","",(Dati!L210)/C166*100)))</f>
        <v>#REF!</v>
      </c>
      <c r="L166" s="56" t="e">
        <f>IF(C166&lt;7,"",IF(C166&gt;=8,"",IF(Dati!M210="","",(Dati!M210)/C166*100)))</f>
        <v>#REF!</v>
      </c>
      <c r="M166" s="56" t="e">
        <f>IF(C166&lt;7,"",IF(C166&gt;=8,"",IF(Dati!N210="","",(Dati!N210)/C166*100)))</f>
        <v>#REF!</v>
      </c>
    </row>
    <row r="167" spans="1:13" x14ac:dyDescent="0.25">
      <c r="A167" s="66">
        <f>Dati!A211</f>
        <v>6</v>
      </c>
      <c r="B167" s="66" t="e">
        <f>Dati!B211</f>
        <v>#REF!</v>
      </c>
      <c r="C167" s="83" t="e">
        <f>IF(Dati!C211="","",LOG(Dati!C211))</f>
        <v>#REF!</v>
      </c>
      <c r="D167" s="84" t="e">
        <f>IF(Dati!J211&lt;7,"",IF(Dati!J211&gt;=8,"",Dati!J211))</f>
        <v>#REF!</v>
      </c>
      <c r="E167" s="84" t="e">
        <f>IF(Dati!K211&lt;7,"",IF(Dati!K211&gt;=8,"",Dati!K211))</f>
        <v>#REF!</v>
      </c>
      <c r="F167" s="84" t="e">
        <f>IF(Dati!L211&lt;7,"",IF(Dati!L211&gt;=8,"",Dati!L211))</f>
        <v>#REF!</v>
      </c>
      <c r="G167" s="84" t="e">
        <f>IF(Dati!M211&lt;7,"",IF(Dati!M211&gt;=8,"",Dati!M211))</f>
        <v>#REF!</v>
      </c>
      <c r="H167" s="84" t="e">
        <f>IF(Dati!N211&lt;7,"",IF(Dati!N211&gt;=8,"",Dati!N211))</f>
        <v>#REF!</v>
      </c>
      <c r="I167" s="56" t="e">
        <f>IF(C167&lt;7,"",IF(C167&gt;=8,"",IF(Dati!J211="","",(Dati!J211)/C167*100)))</f>
        <v>#REF!</v>
      </c>
      <c r="J167" s="56" t="e">
        <f>IF(C167&lt;7,"",IF(C167&gt;=8,"",IF(Dati!K211="","",(Dati!K211)/C167*100)))</f>
        <v>#REF!</v>
      </c>
      <c r="K167" s="56" t="e">
        <f>IF(C167&lt;7,"",IF(C167&gt;=8,"",IF(Dati!L211="","",(Dati!L211)/C167*100)))</f>
        <v>#REF!</v>
      </c>
      <c r="L167" s="56" t="e">
        <f>IF(C167&lt;7,"",IF(C167&gt;=8,"",IF(Dati!M211="","",(Dati!M211)/C167*100)))</f>
        <v>#REF!</v>
      </c>
      <c r="M167" s="56" t="e">
        <f>IF(C167&lt;7,"",IF(C167&gt;=8,"",IF(Dati!N211="","",(Dati!N211)/C167*100)))</f>
        <v>#REF!</v>
      </c>
    </row>
    <row r="168" spans="1:13" x14ac:dyDescent="0.25">
      <c r="A168" s="66">
        <f>Dati!A212</f>
        <v>7</v>
      </c>
      <c r="B168" s="66" t="e">
        <f>Dati!B212</f>
        <v>#REF!</v>
      </c>
      <c r="C168" s="83" t="e">
        <f>IF(Dati!C212="","",LOG(Dati!C212))</f>
        <v>#REF!</v>
      </c>
      <c r="D168" s="84" t="e">
        <f>IF(Dati!J212&lt;7,"",IF(Dati!J212&gt;=8,"",Dati!J212))</f>
        <v>#REF!</v>
      </c>
      <c r="E168" s="84" t="e">
        <f>IF(Dati!K212&lt;7,"",IF(Dati!K212&gt;=8,"",Dati!K212))</f>
        <v>#REF!</v>
      </c>
      <c r="F168" s="84" t="e">
        <f>IF(Dati!L212&lt;7,"",IF(Dati!L212&gt;=8,"",Dati!L212))</f>
        <v>#REF!</v>
      </c>
      <c r="G168" s="84" t="e">
        <f>IF(Dati!M212&lt;7,"",IF(Dati!M212&gt;=8,"",Dati!M212))</f>
        <v>#REF!</v>
      </c>
      <c r="H168" s="84" t="e">
        <f>IF(Dati!N212&lt;7,"",IF(Dati!N212&gt;=8,"",Dati!N212))</f>
        <v>#REF!</v>
      </c>
      <c r="I168" s="56" t="e">
        <f>IF(C168&lt;7,"",IF(C168&gt;=8,"",IF(Dati!J212="","",(Dati!J212)/C168*100)))</f>
        <v>#REF!</v>
      </c>
      <c r="J168" s="56" t="e">
        <f>IF(C168&lt;7,"",IF(C168&gt;=8,"",IF(Dati!K212="","",(Dati!K212)/C168*100)))</f>
        <v>#REF!</v>
      </c>
      <c r="K168" s="56" t="e">
        <f>IF(C168&lt;7,"",IF(C168&gt;=8,"",IF(Dati!L212="","",(Dati!L212)/C168*100)))</f>
        <v>#REF!</v>
      </c>
      <c r="L168" s="56" t="e">
        <f>IF(C168&lt;7,"",IF(C168&gt;=8,"",IF(Dati!M212="","",(Dati!M212)/C168*100)))</f>
        <v>#REF!</v>
      </c>
      <c r="M168" s="56" t="e">
        <f>IF(C168&lt;7,"",IF(C168&gt;=8,"",IF(Dati!N212="","",(Dati!N212)/C168*100)))</f>
        <v>#REF!</v>
      </c>
    </row>
    <row r="169" spans="1:13" x14ac:dyDescent="0.25">
      <c r="A169" s="66">
        <f>Dati!A213</f>
        <v>8</v>
      </c>
      <c r="B169" s="66" t="e">
        <f>Dati!B213</f>
        <v>#REF!</v>
      </c>
      <c r="C169" s="83" t="e">
        <f>IF(Dati!C213="","",LOG(Dati!C213))</f>
        <v>#REF!</v>
      </c>
      <c r="D169" s="84" t="e">
        <f>IF(Dati!J213&lt;7,"",IF(Dati!J213&gt;=8,"",Dati!J213))</f>
        <v>#REF!</v>
      </c>
      <c r="E169" s="84" t="e">
        <f>IF(Dati!K213&lt;7,"",IF(Dati!K213&gt;=8,"",Dati!K213))</f>
        <v>#REF!</v>
      </c>
      <c r="F169" s="84" t="e">
        <f>IF(Dati!L213&lt;7,"",IF(Dati!L213&gt;=8,"",Dati!L213))</f>
        <v>#REF!</v>
      </c>
      <c r="G169" s="84" t="e">
        <f>IF(Dati!M213&lt;7,"",IF(Dati!M213&gt;=8,"",Dati!M213))</f>
        <v>#REF!</v>
      </c>
      <c r="H169" s="84" t="e">
        <f>IF(Dati!N213&lt;7,"",IF(Dati!N213&gt;=8,"",Dati!N213))</f>
        <v>#REF!</v>
      </c>
      <c r="I169" s="56" t="e">
        <f>IF(C169&lt;7,"",IF(C169&gt;=8,"",IF(Dati!J213="","",(Dati!J213)/C169*100)))</f>
        <v>#REF!</v>
      </c>
      <c r="J169" s="56" t="e">
        <f>IF(C169&lt;7,"",IF(C169&gt;=8,"",IF(Dati!K213="","",(Dati!K213)/C169*100)))</f>
        <v>#REF!</v>
      </c>
      <c r="K169" s="56" t="e">
        <f>IF(C169&lt;7,"",IF(C169&gt;=8,"",IF(Dati!L213="","",(Dati!L213)/C169*100)))</f>
        <v>#REF!</v>
      </c>
      <c r="L169" s="56" t="e">
        <f>IF(C169&lt;7,"",IF(C169&gt;=8,"",IF(Dati!M213="","",(Dati!M213)/C169*100)))</f>
        <v>#REF!</v>
      </c>
      <c r="M169" s="56" t="e">
        <f>IF(C169&lt;7,"",IF(C169&gt;=8,"",IF(Dati!N213="","",(Dati!N213)/C169*100)))</f>
        <v>#REF!</v>
      </c>
    </row>
    <row r="170" spans="1:13" x14ac:dyDescent="0.25">
      <c r="A170" s="66">
        <f>Dati!A214</f>
        <v>9</v>
      </c>
      <c r="B170" s="66" t="e">
        <f>Dati!B214</f>
        <v>#REF!</v>
      </c>
      <c r="C170" s="83" t="e">
        <f>IF(Dati!C214="","",LOG(Dati!C214))</f>
        <v>#REF!</v>
      </c>
      <c r="D170" s="84" t="e">
        <f>IF(Dati!J214&lt;7,"",IF(Dati!J214&gt;=8,"",Dati!J214))</f>
        <v>#REF!</v>
      </c>
      <c r="E170" s="84" t="e">
        <f>IF(Dati!K214&lt;7,"",IF(Dati!K214&gt;=8,"",Dati!K214))</f>
        <v>#REF!</v>
      </c>
      <c r="F170" s="84" t="e">
        <f>IF(Dati!L214&lt;7,"",IF(Dati!L214&gt;=8,"",Dati!L214))</f>
        <v>#REF!</v>
      </c>
      <c r="G170" s="84" t="e">
        <f>IF(Dati!M214&lt;7,"",IF(Dati!M214&gt;=8,"",Dati!M214))</f>
        <v>#REF!</v>
      </c>
      <c r="H170" s="84" t="e">
        <f>IF(Dati!N214&lt;7,"",IF(Dati!N214&gt;=8,"",Dati!N214))</f>
        <v>#REF!</v>
      </c>
      <c r="I170" s="56" t="e">
        <f>IF(C170&lt;7,"",IF(C170&gt;=8,"",IF(Dati!J214="","",(Dati!J214)/C170*100)))</f>
        <v>#REF!</v>
      </c>
      <c r="J170" s="56" t="e">
        <f>IF(C170&lt;7,"",IF(C170&gt;=8,"",IF(Dati!K214="","",(Dati!K214)/C170*100)))</f>
        <v>#REF!</v>
      </c>
      <c r="K170" s="56" t="e">
        <f>IF(C170&lt;7,"",IF(C170&gt;=8,"",IF(Dati!L214="","",(Dati!L214)/C170*100)))</f>
        <v>#REF!</v>
      </c>
      <c r="L170" s="56" t="e">
        <f>IF(C170&lt;7,"",IF(C170&gt;=8,"",IF(Dati!M214="","",(Dati!M214)/C170*100)))</f>
        <v>#REF!</v>
      </c>
      <c r="M170" s="56" t="e">
        <f>IF(C170&lt;7,"",IF(C170&gt;=8,"",IF(Dati!N214="","",(Dati!N214)/C170*100)))</f>
        <v>#REF!</v>
      </c>
    </row>
    <row r="171" spans="1:13" x14ac:dyDescent="0.25">
      <c r="A171" s="66">
        <f>Dati!A215</f>
        <v>10</v>
      </c>
      <c r="B171" s="66" t="e">
        <f>Dati!B215</f>
        <v>#REF!</v>
      </c>
      <c r="C171" s="83" t="e">
        <f>IF(Dati!C215="","",LOG(Dati!C215))</f>
        <v>#REF!</v>
      </c>
      <c r="D171" s="84" t="e">
        <f>IF(Dati!J215&lt;7,"",IF(Dati!J215&gt;=8,"",Dati!J215))</f>
        <v>#REF!</v>
      </c>
      <c r="E171" s="84" t="e">
        <f>IF(Dati!K215&lt;7,"",IF(Dati!K215&gt;=8,"",Dati!K215))</f>
        <v>#REF!</v>
      </c>
      <c r="F171" s="84" t="e">
        <f>IF(Dati!L215&lt;7,"",IF(Dati!L215&gt;=8,"",Dati!L215))</f>
        <v>#REF!</v>
      </c>
      <c r="G171" s="84" t="e">
        <f>IF(Dati!M215&lt;7,"",IF(Dati!M215&gt;=8,"",Dati!M215))</f>
        <v>#REF!</v>
      </c>
      <c r="H171" s="84" t="e">
        <f>IF(Dati!N215&lt;7,"",IF(Dati!N215&gt;=8,"",Dati!N215))</f>
        <v>#REF!</v>
      </c>
      <c r="I171" s="56" t="e">
        <f>IF(C171&lt;7,"",IF(C171&gt;=8,"",IF(Dati!J215="","",(Dati!J215)/C171*100)))</f>
        <v>#REF!</v>
      </c>
      <c r="J171" s="56" t="e">
        <f>IF(C171&lt;7,"",IF(C171&gt;=8,"",IF(Dati!K215="","",(Dati!K215)/C171*100)))</f>
        <v>#REF!</v>
      </c>
      <c r="K171" s="56" t="e">
        <f>IF(C171&lt;7,"",IF(C171&gt;=8,"",IF(Dati!L215="","",(Dati!L215)/C171*100)))</f>
        <v>#REF!</v>
      </c>
      <c r="L171" s="56" t="e">
        <f>IF(C171&lt;7,"",IF(C171&gt;=8,"",IF(Dati!M215="","",(Dati!M215)/C171*100)))</f>
        <v>#REF!</v>
      </c>
      <c r="M171" s="56" t="e">
        <f>IF(C171&lt;7,"",IF(C171&gt;=8,"",IF(Dati!N215="","",(Dati!N215)/C171*100)))</f>
        <v>#REF!</v>
      </c>
    </row>
    <row r="172" spans="1:13" x14ac:dyDescent="0.25">
      <c r="A172" s="66">
        <f>Dati!A216</f>
        <v>11</v>
      </c>
      <c r="B172" s="66" t="e">
        <f>Dati!B216</f>
        <v>#REF!</v>
      </c>
      <c r="C172" s="83" t="e">
        <f>IF(Dati!C216="","",LOG(Dati!C216))</f>
        <v>#REF!</v>
      </c>
      <c r="D172" s="84" t="e">
        <f>IF(Dati!J216&lt;7,"",IF(Dati!J216&gt;=8,"",Dati!J216))</f>
        <v>#REF!</v>
      </c>
      <c r="E172" s="84" t="e">
        <f>IF(Dati!K216&lt;7,"",IF(Dati!K216&gt;=8,"",Dati!K216))</f>
        <v>#REF!</v>
      </c>
      <c r="F172" s="84" t="e">
        <f>IF(Dati!L216&lt;7,"",IF(Dati!L216&gt;=8,"",Dati!L216))</f>
        <v>#REF!</v>
      </c>
      <c r="G172" s="84" t="e">
        <f>IF(Dati!M216&lt;7,"",IF(Dati!M216&gt;=8,"",Dati!M216))</f>
        <v>#REF!</v>
      </c>
      <c r="H172" s="84" t="e">
        <f>IF(Dati!N216&lt;7,"",IF(Dati!N216&gt;=8,"",Dati!N216))</f>
        <v>#REF!</v>
      </c>
      <c r="I172" s="56" t="e">
        <f>IF(C172&lt;7,"",IF(C172&gt;=8,"",IF(Dati!J216="","",(Dati!J216)/C172*100)))</f>
        <v>#REF!</v>
      </c>
      <c r="J172" s="56" t="e">
        <f>IF(C172&lt;7,"",IF(C172&gt;=8,"",IF(Dati!K216="","",(Dati!K216)/C172*100)))</f>
        <v>#REF!</v>
      </c>
      <c r="K172" s="56" t="e">
        <f>IF(C172&lt;7,"",IF(C172&gt;=8,"",IF(Dati!L216="","",(Dati!L216)/C172*100)))</f>
        <v>#REF!</v>
      </c>
      <c r="L172" s="56" t="e">
        <f>IF(C172&lt;7,"",IF(C172&gt;=8,"",IF(Dati!M216="","",(Dati!M216)/C172*100)))</f>
        <v>#REF!</v>
      </c>
      <c r="M172" s="56" t="e">
        <f>IF(C172&lt;7,"",IF(C172&gt;=8,"",IF(Dati!N216="","",(Dati!N216)/C172*100)))</f>
        <v>#REF!</v>
      </c>
    </row>
    <row r="173" spans="1:13" x14ac:dyDescent="0.25">
      <c r="A173" s="66">
        <f>Dati!A217</f>
        <v>12</v>
      </c>
      <c r="B173" s="66" t="e">
        <f>Dati!B217</f>
        <v>#REF!</v>
      </c>
      <c r="C173" s="83" t="e">
        <f>IF(Dati!C217="","",LOG(Dati!C217))</f>
        <v>#REF!</v>
      </c>
      <c r="D173" s="84" t="e">
        <f>IF(Dati!J217&lt;7,"",IF(Dati!J217&gt;=8,"",Dati!J217))</f>
        <v>#REF!</v>
      </c>
      <c r="E173" s="84" t="e">
        <f>IF(Dati!K217&lt;7,"",IF(Dati!K217&gt;=8,"",Dati!K217))</f>
        <v>#REF!</v>
      </c>
      <c r="F173" s="84" t="e">
        <f>IF(Dati!L217&lt;7,"",IF(Dati!L217&gt;=8,"",Dati!L217))</f>
        <v>#REF!</v>
      </c>
      <c r="G173" s="84" t="e">
        <f>IF(Dati!M217&lt;7,"",IF(Dati!M217&gt;=8,"",Dati!M217))</f>
        <v>#REF!</v>
      </c>
      <c r="H173" s="84" t="e">
        <f>IF(Dati!N217&lt;7,"",IF(Dati!N217&gt;=8,"",Dati!N217))</f>
        <v>#REF!</v>
      </c>
      <c r="I173" s="56" t="e">
        <f>IF(C173&lt;7,"",IF(C173&gt;=8,"",IF(Dati!J217="","",(Dati!J217)/C173*100)))</f>
        <v>#REF!</v>
      </c>
      <c r="J173" s="56" t="e">
        <f>IF(C173&lt;7,"",IF(C173&gt;=8,"",IF(Dati!K217="","",(Dati!K217)/C173*100)))</f>
        <v>#REF!</v>
      </c>
      <c r="K173" s="56" t="e">
        <f>IF(C173&lt;7,"",IF(C173&gt;=8,"",IF(Dati!L217="","",(Dati!L217)/C173*100)))</f>
        <v>#REF!</v>
      </c>
      <c r="L173" s="56" t="e">
        <f>IF(C173&lt;7,"",IF(C173&gt;=8,"",IF(Dati!M217="","",(Dati!M217)/C173*100)))</f>
        <v>#REF!</v>
      </c>
      <c r="M173" s="56" t="e">
        <f>IF(C173&lt;7,"",IF(C173&gt;=8,"",IF(Dati!N217="","",(Dati!N217)/C173*100)))</f>
        <v>#REF!</v>
      </c>
    </row>
    <row r="174" spans="1:13" x14ac:dyDescent="0.25">
      <c r="A174" s="66">
        <f>Dati!A218</f>
        <v>13</v>
      </c>
      <c r="B174" s="66" t="e">
        <f>Dati!B218</f>
        <v>#REF!</v>
      </c>
      <c r="C174" s="83" t="e">
        <f>IF(Dati!C218="","",LOG(Dati!C218))</f>
        <v>#REF!</v>
      </c>
      <c r="D174" s="84" t="e">
        <f>IF(Dati!J218&lt;7,"",IF(Dati!J218&gt;=8,"",Dati!J218))</f>
        <v>#REF!</v>
      </c>
      <c r="E174" s="84" t="e">
        <f>IF(Dati!K218&lt;7,"",IF(Dati!K218&gt;=8,"",Dati!K218))</f>
        <v>#REF!</v>
      </c>
      <c r="F174" s="84" t="e">
        <f>IF(Dati!L218&lt;7,"",IF(Dati!L218&gt;=8,"",Dati!L218))</f>
        <v>#REF!</v>
      </c>
      <c r="G174" s="84" t="e">
        <f>IF(Dati!M218&lt;7,"",IF(Dati!M218&gt;=8,"",Dati!M218))</f>
        <v>#REF!</v>
      </c>
      <c r="H174" s="84" t="e">
        <f>IF(Dati!N218&lt;7,"",IF(Dati!N218&gt;=8,"",Dati!N218))</f>
        <v>#REF!</v>
      </c>
      <c r="I174" s="56" t="e">
        <f>IF(C174&lt;7,"",IF(C174&gt;=8,"",IF(Dati!J218="","",(Dati!J218)/C174*100)))</f>
        <v>#REF!</v>
      </c>
      <c r="J174" s="56" t="e">
        <f>IF(C174&lt;7,"",IF(C174&gt;=8,"",IF(Dati!K218="","",(Dati!K218)/C174*100)))</f>
        <v>#REF!</v>
      </c>
      <c r="K174" s="56" t="e">
        <f>IF(C174&lt;7,"",IF(C174&gt;=8,"",IF(Dati!L218="","",(Dati!L218)/C174*100)))</f>
        <v>#REF!</v>
      </c>
      <c r="L174" s="56" t="e">
        <f>IF(C174&lt;7,"",IF(C174&gt;=8,"",IF(Dati!M218="","",(Dati!M218)/C174*100)))</f>
        <v>#REF!</v>
      </c>
      <c r="M174" s="56" t="e">
        <f>IF(C174&lt;7,"",IF(C174&gt;=8,"",IF(Dati!N218="","",(Dati!N218)/C174*100)))</f>
        <v>#REF!</v>
      </c>
    </row>
    <row r="175" spans="1:13" x14ac:dyDescent="0.25">
      <c r="A175" s="66">
        <f>Dati!A219</f>
        <v>14</v>
      </c>
      <c r="B175" s="66" t="e">
        <f>Dati!B219</f>
        <v>#REF!</v>
      </c>
      <c r="C175" s="83" t="e">
        <f>IF(Dati!C219="","",LOG(Dati!C219))</f>
        <v>#REF!</v>
      </c>
      <c r="D175" s="84" t="e">
        <f>IF(Dati!J219&lt;7,"",IF(Dati!J219&gt;=8,"",Dati!J219))</f>
        <v>#REF!</v>
      </c>
      <c r="E175" s="84" t="e">
        <f>IF(Dati!K219&lt;7,"",IF(Dati!K219&gt;=8,"",Dati!K219))</f>
        <v>#REF!</v>
      </c>
      <c r="F175" s="84" t="e">
        <f>IF(Dati!L219&lt;7,"",IF(Dati!L219&gt;=8,"",Dati!L219))</f>
        <v>#REF!</v>
      </c>
      <c r="G175" s="84" t="e">
        <f>IF(Dati!M219&lt;7,"",IF(Dati!M219&gt;=8,"",Dati!M219))</f>
        <v>#REF!</v>
      </c>
      <c r="H175" s="84" t="e">
        <f>IF(Dati!N219&lt;7,"",IF(Dati!N219&gt;=8,"",Dati!N219))</f>
        <v>#REF!</v>
      </c>
      <c r="I175" s="56" t="e">
        <f>IF(C175&lt;7,"",IF(C175&gt;=8,"",IF(Dati!J219="","",(Dati!J219)/C175*100)))</f>
        <v>#REF!</v>
      </c>
      <c r="J175" s="56" t="e">
        <f>IF(C175&lt;7,"",IF(C175&gt;=8,"",IF(Dati!K219="","",(Dati!K219)/C175*100)))</f>
        <v>#REF!</v>
      </c>
      <c r="K175" s="56" t="e">
        <f>IF(C175&lt;7,"",IF(C175&gt;=8,"",IF(Dati!L219="","",(Dati!L219)/C175*100)))</f>
        <v>#REF!</v>
      </c>
      <c r="L175" s="56" t="e">
        <f>IF(C175&lt;7,"",IF(C175&gt;=8,"",IF(Dati!M219="","",(Dati!M219)/C175*100)))</f>
        <v>#REF!</v>
      </c>
      <c r="M175" s="56" t="e">
        <f>IF(C175&lt;7,"",IF(C175&gt;=8,"",IF(Dati!N219="","",(Dati!N219)/C175*100)))</f>
        <v>#REF!</v>
      </c>
    </row>
    <row r="176" spans="1:13" x14ac:dyDescent="0.25">
      <c r="A176" s="66">
        <f>Dati!A220</f>
        <v>15</v>
      </c>
      <c r="B176" s="66" t="e">
        <f>Dati!B220</f>
        <v>#REF!</v>
      </c>
      <c r="C176" s="83" t="e">
        <f>IF(Dati!C220="","",LOG(Dati!C220))</f>
        <v>#REF!</v>
      </c>
      <c r="D176" s="84" t="e">
        <f>IF(Dati!J220&lt;7,"",IF(Dati!J220&gt;=8,"",Dati!J220))</f>
        <v>#REF!</v>
      </c>
      <c r="E176" s="84" t="e">
        <f>IF(Dati!K220&lt;7,"",IF(Dati!K220&gt;=8,"",Dati!K220))</f>
        <v>#REF!</v>
      </c>
      <c r="F176" s="84" t="e">
        <f>IF(Dati!L220&lt;7,"",IF(Dati!L220&gt;=8,"",Dati!L220))</f>
        <v>#REF!</v>
      </c>
      <c r="G176" s="84" t="e">
        <f>IF(Dati!M220&lt;7,"",IF(Dati!M220&gt;=8,"",Dati!M220))</f>
        <v>#REF!</v>
      </c>
      <c r="H176" s="84" t="e">
        <f>IF(Dati!N220&lt;7,"",IF(Dati!N220&gt;=8,"",Dati!N220))</f>
        <v>#REF!</v>
      </c>
      <c r="I176" s="56" t="e">
        <f>IF(C176&lt;7,"",IF(C176&gt;=8,"",IF(Dati!J220="","",(Dati!J220)/C176*100)))</f>
        <v>#REF!</v>
      </c>
      <c r="J176" s="56" t="e">
        <f>IF(C176&lt;7,"",IF(C176&gt;=8,"",IF(Dati!K220="","",(Dati!K220)/C176*100)))</f>
        <v>#REF!</v>
      </c>
      <c r="K176" s="56" t="e">
        <f>IF(C176&lt;7,"",IF(C176&gt;=8,"",IF(Dati!L220="","",(Dati!L220)/C176*100)))</f>
        <v>#REF!</v>
      </c>
      <c r="L176" s="56" t="e">
        <f>IF(C176&lt;7,"",IF(C176&gt;=8,"",IF(Dati!M220="","",(Dati!M220)/C176*100)))</f>
        <v>#REF!</v>
      </c>
      <c r="M176" s="56" t="e">
        <f>IF(C176&lt;7,"",IF(C176&gt;=8,"",IF(Dati!N220="","",(Dati!N220)/C176*100)))</f>
        <v>#REF!</v>
      </c>
    </row>
    <row r="177" spans="1:13" x14ac:dyDescent="0.25">
      <c r="A177" s="66">
        <f>Dati!A221</f>
        <v>16</v>
      </c>
      <c r="B177" s="66" t="e">
        <f>Dati!B221</f>
        <v>#REF!</v>
      </c>
      <c r="C177" s="83" t="e">
        <f>IF(Dati!C221="","",LOG(Dati!C221))</f>
        <v>#REF!</v>
      </c>
      <c r="D177" s="84" t="e">
        <f>IF(Dati!J221&lt;7,"",IF(Dati!J221&gt;=8,"",Dati!J221))</f>
        <v>#REF!</v>
      </c>
      <c r="E177" s="84" t="e">
        <f>IF(Dati!K221&lt;7,"",IF(Dati!K221&gt;=8,"",Dati!K221))</f>
        <v>#REF!</v>
      </c>
      <c r="F177" s="84" t="e">
        <f>IF(Dati!L221&lt;7,"",IF(Dati!L221&gt;=8,"",Dati!L221))</f>
        <v>#REF!</v>
      </c>
      <c r="G177" s="84" t="e">
        <f>IF(Dati!M221&lt;7,"",IF(Dati!M221&gt;=8,"",Dati!M221))</f>
        <v>#REF!</v>
      </c>
      <c r="H177" s="84" t="e">
        <f>IF(Dati!N221&lt;7,"",IF(Dati!N221&gt;=8,"",Dati!N221))</f>
        <v>#REF!</v>
      </c>
      <c r="I177" s="56" t="e">
        <f>IF(C177&lt;7,"",IF(C177&gt;=8,"",IF(Dati!J221="","",(Dati!J221)/C177*100)))</f>
        <v>#REF!</v>
      </c>
      <c r="J177" s="56" t="e">
        <f>IF(C177&lt;7,"",IF(C177&gt;=8,"",IF(Dati!K221="","",(Dati!K221)/C177*100)))</f>
        <v>#REF!</v>
      </c>
      <c r="K177" s="56" t="e">
        <f>IF(C177&lt;7,"",IF(C177&gt;=8,"",IF(Dati!L221="","",(Dati!L221)/C177*100)))</f>
        <v>#REF!</v>
      </c>
      <c r="L177" s="56" t="e">
        <f>IF(C177&lt;7,"",IF(C177&gt;=8,"",IF(Dati!M221="","",(Dati!M221)/C177*100)))</f>
        <v>#REF!</v>
      </c>
      <c r="M177" s="56" t="e">
        <f>IF(C177&lt;7,"",IF(C177&gt;=8,"",IF(Dati!N221="","",(Dati!N221)/C177*100)))</f>
        <v>#REF!</v>
      </c>
    </row>
    <row r="178" spans="1:13" x14ac:dyDescent="0.25">
      <c r="A178" s="66">
        <f>Dati!A222</f>
        <v>17</v>
      </c>
      <c r="B178" s="66" t="e">
        <f>Dati!B222</f>
        <v>#REF!</v>
      </c>
      <c r="C178" s="83" t="e">
        <f>IF(Dati!C222="","",LOG(Dati!C222))</f>
        <v>#REF!</v>
      </c>
      <c r="D178" s="84" t="e">
        <f>IF(Dati!J222&lt;7,"",IF(Dati!J222&gt;=8,"",Dati!J222))</f>
        <v>#REF!</v>
      </c>
      <c r="E178" s="84" t="e">
        <f>IF(Dati!K222&lt;7,"",IF(Dati!K222&gt;=8,"",Dati!K222))</f>
        <v>#REF!</v>
      </c>
      <c r="F178" s="84" t="e">
        <f>IF(Dati!L222&lt;7,"",IF(Dati!L222&gt;=8,"",Dati!L222))</f>
        <v>#REF!</v>
      </c>
      <c r="G178" s="84" t="e">
        <f>IF(Dati!M222&lt;7,"",IF(Dati!M222&gt;=8,"",Dati!M222))</f>
        <v>#REF!</v>
      </c>
      <c r="H178" s="84" t="e">
        <f>IF(Dati!N222&lt;7,"",IF(Dati!N222&gt;=8,"",Dati!N222))</f>
        <v>#REF!</v>
      </c>
      <c r="I178" s="56" t="e">
        <f>IF(C178&lt;7,"",IF(C178&gt;=8,"",IF(Dati!J222="","",(Dati!J222)/C178*100)))</f>
        <v>#REF!</v>
      </c>
      <c r="J178" s="56" t="e">
        <f>IF(C178&lt;7,"",IF(C178&gt;=8,"",IF(Dati!K222="","",(Dati!K222)/C178*100)))</f>
        <v>#REF!</v>
      </c>
      <c r="K178" s="56" t="e">
        <f>IF(C178&lt;7,"",IF(C178&gt;=8,"",IF(Dati!L222="","",(Dati!L222)/C178*100)))</f>
        <v>#REF!</v>
      </c>
      <c r="L178" s="56" t="e">
        <f>IF(C178&lt;7,"",IF(C178&gt;=8,"",IF(Dati!M222="","",(Dati!M222)/C178*100)))</f>
        <v>#REF!</v>
      </c>
      <c r="M178" s="56" t="e">
        <f>IF(C178&lt;7,"",IF(C178&gt;=8,"",IF(Dati!N222="","",(Dati!N222)/C178*100)))</f>
        <v>#REF!</v>
      </c>
    </row>
    <row r="179" spans="1:13" x14ac:dyDescent="0.25">
      <c r="A179" s="66"/>
      <c r="B179" s="66"/>
      <c r="C179" s="67"/>
      <c r="D179" s="66"/>
      <c r="E179" s="66"/>
      <c r="F179" s="66"/>
      <c r="G179" s="66"/>
      <c r="H179" s="66"/>
    </row>
    <row r="180" spans="1:13" x14ac:dyDescent="0.25">
      <c r="A180" s="82"/>
      <c r="B180" s="82"/>
      <c r="C180" s="83" t="s">
        <v>14</v>
      </c>
      <c r="D180" s="83"/>
      <c r="E180" s="84" t="str">
        <f>IF(COUNT(D162:H178)&lt;2,"",AVERAGE(D162:H178))</f>
        <v/>
      </c>
      <c r="F180" s="83"/>
      <c r="G180" s="83"/>
      <c r="H180" s="83"/>
      <c r="J180" s="52" t="s">
        <v>7</v>
      </c>
    </row>
    <row r="181" spans="1:13" x14ac:dyDescent="0.25">
      <c r="C181" s="86" t="s">
        <v>6</v>
      </c>
      <c r="E181" s="84" t="str">
        <f>IF(COUNT(D162:H178)&lt;2,"",STDEV(D162:H178))</f>
        <v/>
      </c>
      <c r="J181" s="86" t="s">
        <v>14</v>
      </c>
      <c r="K181" s="86"/>
      <c r="L181" s="84" t="str">
        <f>IF(COUNT(I162:M178)=0,"",AVERAGE(I162:M178))</f>
        <v/>
      </c>
    </row>
    <row r="182" spans="1:13" x14ac:dyDescent="0.25">
      <c r="C182" s="86" t="s">
        <v>23</v>
      </c>
      <c r="E182" s="84" t="str">
        <f>IF(COUNT(D162:H178)=0,"Immettere dati",IF(COUNT(D162:H178)&lt;2,"Immettere più dati",E181*2^0.5*(TINV(0.05,COUNT(D162:H178)-1))))</f>
        <v>Immettere dati</v>
      </c>
      <c r="F182" s="83" t="str">
        <f>IF(COUNT(D162:H178)=0,"",IF(COUNT(D162:H178)&lt;6,"Attenzione, dati insufficienti!",""))</f>
        <v/>
      </c>
      <c r="J182" s="86" t="s">
        <v>52</v>
      </c>
      <c r="K182" s="86"/>
      <c r="L182" s="84" t="str">
        <f>IF(COUNT(I162:M178)&lt;2,"",STDEV(I162:M178)*2)</f>
        <v/>
      </c>
    </row>
    <row r="183" spans="1:13" x14ac:dyDescent="0.25">
      <c r="C183" s="52" t="s">
        <v>9</v>
      </c>
      <c r="E183" s="84" t="str">
        <f>IF(COUNT(D162:H178)&lt;2,"",E182/(2^0.5))</f>
        <v/>
      </c>
      <c r="F183" s="87" t="str">
        <f>IF(COUNT(D162:H178)=0,"",IF(COUNT(D162:H178)&lt;6,"Attenzione, dati insufficienti!",""))</f>
        <v/>
      </c>
      <c r="L183" s="52" t="str">
        <f>IF(COUNT(I162:M178)&lt;2,"",DEVSQ(I162:M178))</f>
        <v/>
      </c>
    </row>
    <row r="184" spans="1:13" x14ac:dyDescent="0.25">
      <c r="C184" s="52" t="s">
        <v>10</v>
      </c>
      <c r="E184" s="84" t="str">
        <f>IF(COUNT(D162:H178)&lt;2,"",E182/2)</f>
        <v/>
      </c>
      <c r="F184" s="87" t="str">
        <f>IF(COUNT(D162:H178)=0,"",IF(COUNT(D162:H178)&lt;6,"Attenzione, dati insufficienti!",""))</f>
        <v/>
      </c>
      <c r="L184" s="52" t="str">
        <f>IF(COUNT(I162:M178)&lt;2,"",VAR(I162:M178))</f>
        <v/>
      </c>
    </row>
    <row r="185" spans="1:13" x14ac:dyDescent="0.25">
      <c r="E185" s="84"/>
    </row>
    <row r="186" spans="1:13" x14ac:dyDescent="0.25">
      <c r="A186" s="52" t="s">
        <v>19</v>
      </c>
      <c r="D186" s="45"/>
      <c r="E186" s="44"/>
      <c r="F186" s="44"/>
    </row>
    <row r="187" spans="1:13" ht="36" x14ac:dyDescent="0.25">
      <c r="A187" s="66" t="str">
        <f>Dati!A237</f>
        <v>N.</v>
      </c>
      <c r="B187" s="66" t="str">
        <f>Dati!B237</f>
        <v>Anno</v>
      </c>
      <c r="C187" s="66" t="str">
        <f>Dati!C237</f>
        <v>Valore assegnato</v>
      </c>
      <c r="D187" s="66">
        <f>Dati!J237</f>
        <v>1</v>
      </c>
      <c r="E187" s="66">
        <f>Dati!K237</f>
        <v>2</v>
      </c>
      <c r="F187" s="66">
        <f>Dati!L237</f>
        <v>3</v>
      </c>
      <c r="G187" s="66">
        <f>Dati!M237</f>
        <v>4</v>
      </c>
      <c r="H187" s="66">
        <f>Dati!N237</f>
        <v>5</v>
      </c>
      <c r="I187" s="1016" t="s">
        <v>13</v>
      </c>
      <c r="J187" s="1016"/>
      <c r="K187" s="1016"/>
      <c r="L187" s="1016"/>
      <c r="M187" s="1016"/>
    </row>
    <row r="188" spans="1:13" x14ac:dyDescent="0.25">
      <c r="A188" s="66">
        <f>Dati!A238</f>
        <v>1</v>
      </c>
      <c r="B188" s="66" t="e">
        <f>Dati!B238</f>
        <v>#REF!</v>
      </c>
      <c r="C188" s="83" t="e">
        <f>IF(Dati!C238="","",LOG(Dati!C238))</f>
        <v>#REF!</v>
      </c>
      <c r="D188" s="84" t="e">
        <f>IF(Dati!J238&lt;7,"",IF(Dati!J238&gt;=8,"",Dati!J238))</f>
        <v>#REF!</v>
      </c>
      <c r="E188" s="84" t="e">
        <f>IF(Dati!K238&lt;7,"",IF(Dati!K238&gt;=8,"",Dati!K238))</f>
        <v>#REF!</v>
      </c>
      <c r="F188" s="84" t="e">
        <f>IF(Dati!L238&lt;7,"",IF(Dati!L238&gt;=8,"",Dati!L238))</f>
        <v>#REF!</v>
      </c>
      <c r="G188" s="84" t="e">
        <f>IF(Dati!M238&lt;7,"",IF(Dati!M238&gt;=8,"",Dati!M238))</f>
        <v>#REF!</v>
      </c>
      <c r="H188" s="84" t="e">
        <f>IF(Dati!N238&lt;7,"",IF(Dati!N238&gt;=8,"",Dati!N238))</f>
        <v>#REF!</v>
      </c>
      <c r="I188" s="56" t="e">
        <f>IF(C188&lt;7,"",IF(C188&gt;=8,"",IF(Dati!J238="","",(Dati!J238)/C188*100)))</f>
        <v>#REF!</v>
      </c>
      <c r="J188" s="56" t="e">
        <f>IF(C188&lt;7,"",IF(C188&gt;=8,"",IF(Dati!K238="","",(Dati!K238)/C188*100)))</f>
        <v>#REF!</v>
      </c>
      <c r="K188" s="56" t="e">
        <f>IF(C188&lt;7,"",IF(C188&gt;=8,"",IF(Dati!L238="","",(Dati!L238)/C188*100)))</f>
        <v>#REF!</v>
      </c>
      <c r="L188" s="56" t="e">
        <f>IF(C188&lt;7,"",IF(C188&gt;=8,"",IF(Dati!M238="","",(Dati!M238)/C188*100)))</f>
        <v>#REF!</v>
      </c>
      <c r="M188" s="56" t="e">
        <f>IF(C188&lt;7,"",IF(C188&gt;=8,"",IF(Dati!N238="","",(Dati!N238)/C188*100)))</f>
        <v>#REF!</v>
      </c>
    </row>
    <row r="189" spans="1:13" x14ac:dyDescent="0.25">
      <c r="A189" s="66">
        <f>Dati!A239</f>
        <v>2</v>
      </c>
      <c r="B189" s="66" t="e">
        <f>Dati!B239</f>
        <v>#REF!</v>
      </c>
      <c r="C189" s="83" t="e">
        <f>IF(Dati!C239="","",LOG(Dati!C239))</f>
        <v>#REF!</v>
      </c>
      <c r="D189" s="84" t="e">
        <f>IF(Dati!J239&lt;7,"",IF(Dati!J239&gt;=8,"",Dati!J239))</f>
        <v>#REF!</v>
      </c>
      <c r="E189" s="84" t="e">
        <f>IF(Dati!K239&lt;7,"",IF(Dati!K239&gt;=8,"",Dati!K239))</f>
        <v>#REF!</v>
      </c>
      <c r="F189" s="84" t="e">
        <f>IF(Dati!L239&lt;7,"",IF(Dati!L239&gt;=8,"",Dati!L239))</f>
        <v>#REF!</v>
      </c>
      <c r="G189" s="84" t="e">
        <f>IF(Dati!M239&lt;7,"",IF(Dati!M239&gt;=8,"",Dati!M239))</f>
        <v>#REF!</v>
      </c>
      <c r="H189" s="84" t="e">
        <f>IF(Dati!N239&lt;7,"",IF(Dati!N239&gt;=8,"",Dati!N239))</f>
        <v>#REF!</v>
      </c>
      <c r="I189" s="56" t="e">
        <f>IF(C189&lt;7,"",IF(C189&gt;=8,"",IF(Dati!J239="","",(Dati!J239)/C189*100)))</f>
        <v>#REF!</v>
      </c>
      <c r="J189" s="56" t="e">
        <f>IF(C189&lt;7,"",IF(C189&gt;=8,"",IF(Dati!K239="","",(Dati!K239)/C189*100)))</f>
        <v>#REF!</v>
      </c>
      <c r="K189" s="56" t="e">
        <f>IF(C189&lt;7,"",IF(C189&gt;=8,"",IF(Dati!L239="","",(Dati!L239)/C189*100)))</f>
        <v>#REF!</v>
      </c>
      <c r="L189" s="56" t="e">
        <f>IF(C189&lt;7,"",IF(C189&gt;=8,"",IF(Dati!M239="","",(Dati!M239)/C189*100)))</f>
        <v>#REF!</v>
      </c>
      <c r="M189" s="56" t="e">
        <f>IF(C189&lt;7,"",IF(C189&gt;=8,"",IF(Dati!N239="","",(Dati!N239)/C189*100)))</f>
        <v>#REF!</v>
      </c>
    </row>
    <row r="190" spans="1:13" x14ac:dyDescent="0.25">
      <c r="A190" s="66">
        <f>Dati!A240</f>
        <v>3</v>
      </c>
      <c r="B190" s="66" t="e">
        <f>Dati!B240</f>
        <v>#REF!</v>
      </c>
      <c r="C190" s="83" t="e">
        <f>IF(Dati!C240="","",LOG(Dati!C240))</f>
        <v>#REF!</v>
      </c>
      <c r="D190" s="84" t="e">
        <f>IF(Dati!J240&lt;7,"",IF(Dati!J240&gt;=8,"",Dati!J240))</f>
        <v>#REF!</v>
      </c>
      <c r="E190" s="84" t="e">
        <f>IF(Dati!K240&lt;7,"",IF(Dati!K240&gt;=8,"",Dati!K240))</f>
        <v>#REF!</v>
      </c>
      <c r="F190" s="84" t="e">
        <f>IF(Dati!L240&lt;7,"",IF(Dati!L240&gt;=8,"",Dati!L240))</f>
        <v>#REF!</v>
      </c>
      <c r="G190" s="84" t="e">
        <f>IF(Dati!M240&lt;7,"",IF(Dati!M240&gt;=8,"",Dati!M240))</f>
        <v>#REF!</v>
      </c>
      <c r="H190" s="84" t="e">
        <f>IF(Dati!N240&lt;7,"",IF(Dati!N240&gt;=8,"",Dati!N240))</f>
        <v>#REF!</v>
      </c>
      <c r="I190" s="56" t="e">
        <f>IF(C190&lt;7,"",IF(C190&gt;=8,"",IF(Dati!J240="","",(Dati!J240)/C190*100)))</f>
        <v>#REF!</v>
      </c>
      <c r="J190" s="56" t="e">
        <f>IF(C190&lt;7,"",IF(C190&gt;=8,"",IF(Dati!K240="","",(Dati!K240)/C190*100)))</f>
        <v>#REF!</v>
      </c>
      <c r="K190" s="56" t="e">
        <f>IF(C190&lt;7,"",IF(C190&gt;=8,"",IF(Dati!L240="","",(Dati!L240)/C190*100)))</f>
        <v>#REF!</v>
      </c>
      <c r="L190" s="56" t="e">
        <f>IF(C190&lt;7,"",IF(C190&gt;=8,"",IF(Dati!M240="","",(Dati!M240)/C190*100)))</f>
        <v>#REF!</v>
      </c>
      <c r="M190" s="56" t="e">
        <f>IF(C190&lt;7,"",IF(C190&gt;=8,"",IF(Dati!N240="","",(Dati!N240)/C190*100)))</f>
        <v>#REF!</v>
      </c>
    </row>
    <row r="191" spans="1:13" x14ac:dyDescent="0.25">
      <c r="A191" s="66">
        <f>Dati!A241</f>
        <v>4</v>
      </c>
      <c r="B191" s="66" t="e">
        <f>Dati!B241</f>
        <v>#REF!</v>
      </c>
      <c r="C191" s="83" t="e">
        <f>IF(Dati!C241="","",LOG(Dati!C241))</f>
        <v>#REF!</v>
      </c>
      <c r="D191" s="84" t="e">
        <f>IF(Dati!J241&lt;7,"",IF(Dati!J241&gt;=8,"",Dati!J241))</f>
        <v>#REF!</v>
      </c>
      <c r="E191" s="84" t="e">
        <f>IF(Dati!K241&lt;7,"",IF(Dati!K241&gt;=8,"",Dati!K241))</f>
        <v>#REF!</v>
      </c>
      <c r="F191" s="84" t="e">
        <f>IF(Dati!L241&lt;7,"",IF(Dati!L241&gt;=8,"",Dati!L241))</f>
        <v>#REF!</v>
      </c>
      <c r="G191" s="84" t="e">
        <f>IF(Dati!M241&lt;7,"",IF(Dati!M241&gt;=8,"",Dati!M241))</f>
        <v>#REF!</v>
      </c>
      <c r="H191" s="84" t="e">
        <f>IF(Dati!N241&lt;7,"",IF(Dati!N241&gt;=8,"",Dati!N241))</f>
        <v>#REF!</v>
      </c>
      <c r="I191" s="56" t="e">
        <f>IF(C191&lt;7,"",IF(C191&gt;=8,"",IF(Dati!J241="","",(Dati!J241)/C191*100)))</f>
        <v>#REF!</v>
      </c>
      <c r="J191" s="56" t="e">
        <f>IF(C191&lt;7,"",IF(C191&gt;=8,"",IF(Dati!K241="","",(Dati!K241)/C191*100)))</f>
        <v>#REF!</v>
      </c>
      <c r="K191" s="56" t="e">
        <f>IF(C191&lt;7,"",IF(C191&gt;=8,"",IF(Dati!L241="","",(Dati!L241)/C191*100)))</f>
        <v>#REF!</v>
      </c>
      <c r="L191" s="56" t="e">
        <f>IF(C191&lt;7,"",IF(C191&gt;=8,"",IF(Dati!M241="","",(Dati!M241)/C191*100)))</f>
        <v>#REF!</v>
      </c>
      <c r="M191" s="56" t="e">
        <f>IF(C191&lt;7,"",IF(C191&gt;=8,"",IF(Dati!N241="","",(Dati!N241)/C191*100)))</f>
        <v>#REF!</v>
      </c>
    </row>
    <row r="192" spans="1:13" x14ac:dyDescent="0.25">
      <c r="A192" s="66">
        <f>Dati!A242</f>
        <v>5</v>
      </c>
      <c r="B192" s="66" t="e">
        <f>Dati!B242</f>
        <v>#REF!</v>
      </c>
      <c r="C192" s="83" t="e">
        <f>IF(Dati!C242="","",LOG(Dati!C242))</f>
        <v>#REF!</v>
      </c>
      <c r="D192" s="84" t="e">
        <f>IF(Dati!J242&lt;7,"",IF(Dati!J242&gt;=8,"",Dati!J242))</f>
        <v>#REF!</v>
      </c>
      <c r="E192" s="84" t="e">
        <f>IF(Dati!K242&lt;7,"",IF(Dati!K242&gt;=8,"",Dati!K242))</f>
        <v>#REF!</v>
      </c>
      <c r="F192" s="84" t="e">
        <f>IF(Dati!L242&lt;7,"",IF(Dati!L242&gt;=8,"",Dati!L242))</f>
        <v>#REF!</v>
      </c>
      <c r="G192" s="84" t="e">
        <f>IF(Dati!M242&lt;7,"",IF(Dati!M242&gt;=8,"",Dati!M242))</f>
        <v>#REF!</v>
      </c>
      <c r="H192" s="84" t="e">
        <f>IF(Dati!N242&lt;7,"",IF(Dati!N242&gt;=8,"",Dati!N242))</f>
        <v>#REF!</v>
      </c>
      <c r="I192" s="56" t="e">
        <f>IF(C192&lt;7,"",IF(C192&gt;=8,"",IF(Dati!J242="","",(Dati!J242)/C192*100)))</f>
        <v>#REF!</v>
      </c>
      <c r="J192" s="56" t="e">
        <f>IF(C192&lt;7,"",IF(C192&gt;=8,"",IF(Dati!K242="","",(Dati!K242)/C192*100)))</f>
        <v>#REF!</v>
      </c>
      <c r="K192" s="56" t="e">
        <f>IF(C192&lt;7,"",IF(C192&gt;=8,"",IF(Dati!L242="","",(Dati!L242)/C192*100)))</f>
        <v>#REF!</v>
      </c>
      <c r="L192" s="56" t="e">
        <f>IF(C192&lt;7,"",IF(C192&gt;=8,"",IF(Dati!M242="","",(Dati!M242)/C192*100)))</f>
        <v>#REF!</v>
      </c>
      <c r="M192" s="56" t="e">
        <f>IF(C192&lt;7,"",IF(C192&gt;=8,"",IF(Dati!N242="","",(Dati!N242)/C192*100)))</f>
        <v>#REF!</v>
      </c>
    </row>
    <row r="193" spans="1:13" x14ac:dyDescent="0.25">
      <c r="A193" s="66">
        <f>Dati!A243</f>
        <v>6</v>
      </c>
      <c r="B193" s="66" t="e">
        <f>Dati!B243</f>
        <v>#REF!</v>
      </c>
      <c r="C193" s="83" t="e">
        <f>IF(Dati!C243="","",LOG(Dati!C243))</f>
        <v>#REF!</v>
      </c>
      <c r="D193" s="84" t="e">
        <f>IF(Dati!J243&lt;7,"",IF(Dati!J243&gt;=8,"",Dati!J243))</f>
        <v>#REF!</v>
      </c>
      <c r="E193" s="84" t="e">
        <f>IF(Dati!K243&lt;7,"",IF(Dati!K243&gt;=8,"",Dati!K243))</f>
        <v>#REF!</v>
      </c>
      <c r="F193" s="84" t="e">
        <f>IF(Dati!L243&lt;7,"",IF(Dati!L243&gt;=8,"",Dati!L243))</f>
        <v>#REF!</v>
      </c>
      <c r="G193" s="84" t="e">
        <f>IF(Dati!M243&lt;7,"",IF(Dati!M243&gt;=8,"",Dati!M243))</f>
        <v>#REF!</v>
      </c>
      <c r="H193" s="84" t="e">
        <f>IF(Dati!N243&lt;7,"",IF(Dati!N243&gt;=8,"",Dati!N243))</f>
        <v>#REF!</v>
      </c>
      <c r="I193" s="56" t="e">
        <f>IF(C193&lt;7,"",IF(C193&gt;=8,"",IF(Dati!J243="","",(Dati!J243)/C193*100)))</f>
        <v>#REF!</v>
      </c>
      <c r="J193" s="56" t="e">
        <f>IF(C193&lt;7,"",IF(C193&gt;=8,"",IF(Dati!K243="","",(Dati!K243)/C193*100)))</f>
        <v>#REF!</v>
      </c>
      <c r="K193" s="56" t="e">
        <f>IF(C193&lt;7,"",IF(C193&gt;=8,"",IF(Dati!L243="","",(Dati!L243)/C193*100)))</f>
        <v>#REF!</v>
      </c>
      <c r="L193" s="56" t="e">
        <f>IF(C193&lt;7,"",IF(C193&gt;=8,"",IF(Dati!M243="","",(Dati!M243)/C193*100)))</f>
        <v>#REF!</v>
      </c>
      <c r="M193" s="56" t="e">
        <f>IF(C193&lt;7,"",IF(C193&gt;=8,"",IF(Dati!N243="","",(Dati!N243)/C193*100)))</f>
        <v>#REF!</v>
      </c>
    </row>
    <row r="194" spans="1:13" x14ac:dyDescent="0.25">
      <c r="A194" s="66">
        <f>Dati!A244</f>
        <v>7</v>
      </c>
      <c r="B194" s="66" t="e">
        <f>Dati!B244</f>
        <v>#REF!</v>
      </c>
      <c r="C194" s="83" t="e">
        <f>IF(Dati!C244="","",LOG(Dati!C244))</f>
        <v>#REF!</v>
      </c>
      <c r="D194" s="84" t="e">
        <f>IF(Dati!J244&lt;7,"",IF(Dati!J244&gt;=8,"",Dati!J244))</f>
        <v>#REF!</v>
      </c>
      <c r="E194" s="84" t="e">
        <f>IF(Dati!K244&lt;7,"",IF(Dati!K244&gt;=8,"",Dati!K244))</f>
        <v>#REF!</v>
      </c>
      <c r="F194" s="84" t="e">
        <f>IF(Dati!L244&lt;7,"",IF(Dati!L244&gt;=8,"",Dati!L244))</f>
        <v>#REF!</v>
      </c>
      <c r="G194" s="84" t="e">
        <f>IF(Dati!M244&lt;7,"",IF(Dati!M244&gt;=8,"",Dati!M244))</f>
        <v>#REF!</v>
      </c>
      <c r="H194" s="84" t="e">
        <f>IF(Dati!N244&lt;7,"",IF(Dati!N244&gt;=8,"",Dati!N244))</f>
        <v>#REF!</v>
      </c>
      <c r="I194" s="56" t="e">
        <f>IF(C194&lt;7,"",IF(C194&gt;=8,"",IF(Dati!J244="","",(Dati!J244)/C194*100)))</f>
        <v>#REF!</v>
      </c>
      <c r="J194" s="56" t="e">
        <f>IF(C194&lt;7,"",IF(C194&gt;=8,"",IF(Dati!K244="","",(Dati!K244)/C194*100)))</f>
        <v>#REF!</v>
      </c>
      <c r="K194" s="56" t="e">
        <f>IF(C194&lt;7,"",IF(C194&gt;=8,"",IF(Dati!L244="","",(Dati!L244)/C194*100)))</f>
        <v>#REF!</v>
      </c>
      <c r="L194" s="56" t="e">
        <f>IF(C194&lt;7,"",IF(C194&gt;=8,"",IF(Dati!M244="","",(Dati!M244)/C194*100)))</f>
        <v>#REF!</v>
      </c>
      <c r="M194" s="56" t="e">
        <f>IF(C194&lt;7,"",IF(C194&gt;=8,"",IF(Dati!N244="","",(Dati!N244)/C194*100)))</f>
        <v>#REF!</v>
      </c>
    </row>
    <row r="195" spans="1:13" x14ac:dyDescent="0.25">
      <c r="A195" s="66">
        <f>Dati!A245</f>
        <v>8</v>
      </c>
      <c r="B195" s="66" t="e">
        <f>Dati!B245</f>
        <v>#REF!</v>
      </c>
      <c r="C195" s="83" t="e">
        <f>IF(Dati!C245="","",LOG(Dati!C245))</f>
        <v>#REF!</v>
      </c>
      <c r="D195" s="84" t="e">
        <f>IF(Dati!J245&lt;7,"",IF(Dati!J245&gt;=8,"",Dati!J245))</f>
        <v>#REF!</v>
      </c>
      <c r="E195" s="84" t="e">
        <f>IF(Dati!K245&lt;7,"",IF(Dati!K245&gt;=8,"",Dati!K245))</f>
        <v>#REF!</v>
      </c>
      <c r="F195" s="84" t="e">
        <f>IF(Dati!L245&lt;7,"",IF(Dati!L245&gt;=8,"",Dati!L245))</f>
        <v>#REF!</v>
      </c>
      <c r="G195" s="84" t="e">
        <f>IF(Dati!M245&lt;7,"",IF(Dati!M245&gt;=8,"",Dati!M245))</f>
        <v>#REF!</v>
      </c>
      <c r="H195" s="84" t="e">
        <f>IF(Dati!N245&lt;7,"",IF(Dati!N245&gt;=8,"",Dati!N245))</f>
        <v>#REF!</v>
      </c>
      <c r="I195" s="56" t="e">
        <f>IF(C195&lt;7,"",IF(C195&gt;=8,"",IF(Dati!J245="","",(Dati!J245)/C195*100)))</f>
        <v>#REF!</v>
      </c>
      <c r="J195" s="56" t="e">
        <f>IF(C195&lt;7,"",IF(C195&gt;=8,"",IF(Dati!K245="","",(Dati!K245)/C195*100)))</f>
        <v>#REF!</v>
      </c>
      <c r="K195" s="56" t="e">
        <f>IF(C195&lt;7,"",IF(C195&gt;=8,"",IF(Dati!L245="","",(Dati!L245)/C195*100)))</f>
        <v>#REF!</v>
      </c>
      <c r="L195" s="56" t="e">
        <f>IF(C195&lt;7,"",IF(C195&gt;=8,"",IF(Dati!M245="","",(Dati!M245)/C195*100)))</f>
        <v>#REF!</v>
      </c>
      <c r="M195" s="56" t="e">
        <f>IF(C195&lt;7,"",IF(C195&gt;=8,"",IF(Dati!N245="","",(Dati!N245)/C195*100)))</f>
        <v>#REF!</v>
      </c>
    </row>
    <row r="196" spans="1:13" x14ac:dyDescent="0.25">
      <c r="A196" s="66">
        <f>Dati!A246</f>
        <v>9</v>
      </c>
      <c r="B196" s="66" t="e">
        <f>Dati!B246</f>
        <v>#REF!</v>
      </c>
      <c r="C196" s="83" t="e">
        <f>IF(Dati!C246="","",LOG(Dati!C246))</f>
        <v>#REF!</v>
      </c>
      <c r="D196" s="84" t="e">
        <f>IF(Dati!J246&lt;7,"",IF(Dati!J246&gt;=8,"",Dati!J246))</f>
        <v>#REF!</v>
      </c>
      <c r="E196" s="84" t="e">
        <f>IF(Dati!K246&lt;7,"",IF(Dati!K246&gt;=8,"",Dati!K246))</f>
        <v>#REF!</v>
      </c>
      <c r="F196" s="84" t="e">
        <f>IF(Dati!L246&lt;7,"",IF(Dati!L246&gt;=8,"",Dati!L246))</f>
        <v>#REF!</v>
      </c>
      <c r="G196" s="84" t="e">
        <f>IF(Dati!M246&lt;7,"",IF(Dati!M246&gt;=8,"",Dati!M246))</f>
        <v>#REF!</v>
      </c>
      <c r="H196" s="84" t="e">
        <f>IF(Dati!N246&lt;7,"",IF(Dati!N246&gt;=8,"",Dati!N246))</f>
        <v>#REF!</v>
      </c>
      <c r="I196" s="56" t="e">
        <f>IF(C196&lt;7,"",IF(C196&gt;=8,"",IF(Dati!J246="","",(Dati!J246)/C196*100)))</f>
        <v>#REF!</v>
      </c>
      <c r="J196" s="56" t="e">
        <f>IF(C196&lt;7,"",IF(C196&gt;=8,"",IF(Dati!K246="","",(Dati!K246)/C196*100)))</f>
        <v>#REF!</v>
      </c>
      <c r="K196" s="56" t="e">
        <f>IF(C196&lt;7,"",IF(C196&gt;=8,"",IF(Dati!L246="","",(Dati!L246)/C196*100)))</f>
        <v>#REF!</v>
      </c>
      <c r="L196" s="56" t="e">
        <f>IF(C196&lt;7,"",IF(C196&gt;=8,"",IF(Dati!M246="","",(Dati!M246)/C196*100)))</f>
        <v>#REF!</v>
      </c>
      <c r="M196" s="56" t="e">
        <f>IF(C196&lt;7,"",IF(C196&gt;=8,"",IF(Dati!N246="","",(Dati!N246)/C196*100)))</f>
        <v>#REF!</v>
      </c>
    </row>
    <row r="197" spans="1:13" x14ac:dyDescent="0.25">
      <c r="A197" s="66">
        <f>Dati!A247</f>
        <v>10</v>
      </c>
      <c r="B197" s="66" t="e">
        <f>Dati!B247</f>
        <v>#REF!</v>
      </c>
      <c r="C197" s="83" t="e">
        <f>IF(Dati!C247="","",LOG(Dati!C247))</f>
        <v>#REF!</v>
      </c>
      <c r="D197" s="84" t="e">
        <f>IF(Dati!J247&lt;7,"",IF(Dati!J247&gt;=8,"",Dati!J247))</f>
        <v>#REF!</v>
      </c>
      <c r="E197" s="84" t="e">
        <f>IF(Dati!K247&lt;7,"",IF(Dati!K247&gt;=8,"",Dati!K247))</f>
        <v>#REF!</v>
      </c>
      <c r="F197" s="84" t="e">
        <f>IF(Dati!L247&lt;7,"",IF(Dati!L247&gt;=8,"",Dati!L247))</f>
        <v>#REF!</v>
      </c>
      <c r="G197" s="84" t="e">
        <f>IF(Dati!M247&lt;7,"",IF(Dati!M247&gt;=8,"",Dati!M247))</f>
        <v>#REF!</v>
      </c>
      <c r="H197" s="84" t="e">
        <f>IF(Dati!N247&lt;7,"",IF(Dati!N247&gt;=8,"",Dati!N247))</f>
        <v>#REF!</v>
      </c>
      <c r="I197" s="56" t="e">
        <f>IF(C197&lt;7,"",IF(C197&gt;=8,"",IF(Dati!J247="","",(Dati!J247)/C197*100)))</f>
        <v>#REF!</v>
      </c>
      <c r="J197" s="56" t="e">
        <f>IF(C197&lt;7,"",IF(C197&gt;=8,"",IF(Dati!K247="","",(Dati!K247)/C197*100)))</f>
        <v>#REF!</v>
      </c>
      <c r="K197" s="56" t="e">
        <f>IF(C197&lt;7,"",IF(C197&gt;=8,"",IF(Dati!L247="","",(Dati!L247)/C197*100)))</f>
        <v>#REF!</v>
      </c>
      <c r="L197" s="56" t="e">
        <f>IF(C197&lt;7,"",IF(C197&gt;=8,"",IF(Dati!M247="","",(Dati!M247)/C197*100)))</f>
        <v>#REF!</v>
      </c>
      <c r="M197" s="56" t="e">
        <f>IF(C197&lt;7,"",IF(C197&gt;=8,"",IF(Dati!N247="","",(Dati!N247)/C197*100)))</f>
        <v>#REF!</v>
      </c>
    </row>
    <row r="198" spans="1:13" x14ac:dyDescent="0.25">
      <c r="A198" s="66">
        <f>Dati!A248</f>
        <v>11</v>
      </c>
      <c r="B198" s="66" t="e">
        <f>Dati!B248</f>
        <v>#REF!</v>
      </c>
      <c r="C198" s="83" t="e">
        <f>IF(Dati!C248="","",LOG(Dati!C248))</f>
        <v>#REF!</v>
      </c>
      <c r="D198" s="84" t="e">
        <f>IF(Dati!J248&lt;7,"",IF(Dati!J248&gt;=8,"",Dati!J248))</f>
        <v>#REF!</v>
      </c>
      <c r="E198" s="84" t="e">
        <f>IF(Dati!K248&lt;7,"",IF(Dati!K248&gt;=8,"",Dati!K248))</f>
        <v>#REF!</v>
      </c>
      <c r="F198" s="84" t="e">
        <f>IF(Dati!L248&lt;7,"",IF(Dati!L248&gt;=8,"",Dati!L248))</f>
        <v>#REF!</v>
      </c>
      <c r="G198" s="84" t="e">
        <f>IF(Dati!M248&lt;7,"",IF(Dati!M248&gt;=8,"",Dati!M248))</f>
        <v>#REF!</v>
      </c>
      <c r="H198" s="84" t="e">
        <f>IF(Dati!N248&lt;7,"",IF(Dati!N248&gt;=8,"",Dati!N248))</f>
        <v>#REF!</v>
      </c>
      <c r="I198" s="56" t="e">
        <f>IF(C198&lt;7,"",IF(C198&gt;=8,"",IF(Dati!J248="","",(Dati!J248)/C198*100)))</f>
        <v>#REF!</v>
      </c>
      <c r="J198" s="56" t="e">
        <f>IF(C198&lt;7,"",IF(C198&gt;=8,"",IF(Dati!K248="","",(Dati!K248)/C198*100)))</f>
        <v>#REF!</v>
      </c>
      <c r="K198" s="56" t="e">
        <f>IF(C198&lt;7,"",IF(C198&gt;=8,"",IF(Dati!L248="","",(Dati!L248)/C198*100)))</f>
        <v>#REF!</v>
      </c>
      <c r="L198" s="56" t="e">
        <f>IF(C198&lt;7,"",IF(C198&gt;=8,"",IF(Dati!M248="","",(Dati!M248)/C198*100)))</f>
        <v>#REF!</v>
      </c>
      <c r="M198" s="56" t="e">
        <f>IF(C198&lt;7,"",IF(C198&gt;=8,"",IF(Dati!N248="","",(Dati!N248)/C198*100)))</f>
        <v>#REF!</v>
      </c>
    </row>
    <row r="199" spans="1:13" x14ac:dyDescent="0.25">
      <c r="A199" s="66">
        <f>Dati!A249</f>
        <v>12</v>
      </c>
      <c r="B199" s="66" t="e">
        <f>Dati!B249</f>
        <v>#REF!</v>
      </c>
      <c r="C199" s="83" t="e">
        <f>IF(Dati!C249="","",LOG(Dati!C249))</f>
        <v>#REF!</v>
      </c>
      <c r="D199" s="84" t="e">
        <f>IF(Dati!J249&lt;7,"",IF(Dati!J249&gt;=8,"",Dati!J249))</f>
        <v>#REF!</v>
      </c>
      <c r="E199" s="84" t="e">
        <f>IF(Dati!K249&lt;7,"",IF(Dati!K249&gt;=8,"",Dati!K249))</f>
        <v>#REF!</v>
      </c>
      <c r="F199" s="84" t="e">
        <f>IF(Dati!L249&lt;7,"",IF(Dati!L249&gt;=8,"",Dati!L249))</f>
        <v>#REF!</v>
      </c>
      <c r="G199" s="84" t="e">
        <f>IF(Dati!M249&lt;7,"",IF(Dati!M249&gt;=8,"",Dati!M249))</f>
        <v>#REF!</v>
      </c>
      <c r="H199" s="84" t="e">
        <f>IF(Dati!N249&lt;7,"",IF(Dati!N249&gt;=8,"",Dati!N249))</f>
        <v>#REF!</v>
      </c>
      <c r="I199" s="56" t="e">
        <f>IF(C199&lt;7,"",IF(C199&gt;=8,"",IF(Dati!J249="","",(Dati!J249)/C199*100)))</f>
        <v>#REF!</v>
      </c>
      <c r="J199" s="56" t="e">
        <f>IF(C199&lt;7,"",IF(C199&gt;=8,"",IF(Dati!K249="","",(Dati!K249)/C199*100)))</f>
        <v>#REF!</v>
      </c>
      <c r="K199" s="56" t="e">
        <f>IF(C199&lt;7,"",IF(C199&gt;=8,"",IF(Dati!L249="","",(Dati!L249)/C199*100)))</f>
        <v>#REF!</v>
      </c>
      <c r="L199" s="56" t="e">
        <f>IF(C199&lt;7,"",IF(C199&gt;=8,"",IF(Dati!M249="","",(Dati!M249)/C199*100)))</f>
        <v>#REF!</v>
      </c>
      <c r="M199" s="56" t="e">
        <f>IF(C199&lt;7,"",IF(C199&gt;=8,"",IF(Dati!N249="","",(Dati!N249)/C199*100)))</f>
        <v>#REF!</v>
      </c>
    </row>
    <row r="200" spans="1:13" x14ac:dyDescent="0.25">
      <c r="A200" s="66">
        <f>Dati!A250</f>
        <v>13</v>
      </c>
      <c r="B200" s="66" t="e">
        <f>Dati!B250</f>
        <v>#REF!</v>
      </c>
      <c r="C200" s="83" t="e">
        <f>IF(Dati!C250="","",LOG(Dati!C250))</f>
        <v>#REF!</v>
      </c>
      <c r="D200" s="84" t="e">
        <f>IF(Dati!J250&lt;7,"",IF(Dati!J250&gt;=8,"",Dati!J250))</f>
        <v>#REF!</v>
      </c>
      <c r="E200" s="84" t="e">
        <f>IF(Dati!K250&lt;7,"",IF(Dati!K250&gt;=8,"",Dati!K250))</f>
        <v>#REF!</v>
      </c>
      <c r="F200" s="84" t="e">
        <f>IF(Dati!L250&lt;7,"",IF(Dati!L250&gt;=8,"",Dati!L250))</f>
        <v>#REF!</v>
      </c>
      <c r="G200" s="84" t="e">
        <f>IF(Dati!M250&lt;7,"",IF(Dati!M250&gt;=8,"",Dati!M250))</f>
        <v>#REF!</v>
      </c>
      <c r="H200" s="84" t="e">
        <f>IF(Dati!N250&lt;7,"",IF(Dati!N250&gt;=8,"",Dati!N250))</f>
        <v>#REF!</v>
      </c>
      <c r="I200" s="56" t="e">
        <f>IF(C200&lt;7,"",IF(C200&gt;=8,"",IF(Dati!J250="","",(Dati!J250)/C200*100)))</f>
        <v>#REF!</v>
      </c>
      <c r="J200" s="56" t="e">
        <f>IF(C200&lt;7,"",IF(C200&gt;=8,"",IF(Dati!K250="","",(Dati!K250)/C200*100)))</f>
        <v>#REF!</v>
      </c>
      <c r="K200" s="56" t="e">
        <f>IF(C200&lt;7,"",IF(C200&gt;=8,"",IF(Dati!L250="","",(Dati!L250)/C200*100)))</f>
        <v>#REF!</v>
      </c>
      <c r="L200" s="56" t="e">
        <f>IF(C200&lt;7,"",IF(C200&gt;=8,"",IF(Dati!M250="","",(Dati!M250)/C200*100)))</f>
        <v>#REF!</v>
      </c>
      <c r="M200" s="56" t="e">
        <f>IF(C200&lt;7,"",IF(C200&gt;=8,"",IF(Dati!N250="","",(Dati!N250)/C200*100)))</f>
        <v>#REF!</v>
      </c>
    </row>
    <row r="201" spans="1:13" x14ac:dyDescent="0.25">
      <c r="A201" s="66">
        <f>Dati!A251</f>
        <v>14</v>
      </c>
      <c r="B201" s="66" t="e">
        <f>Dati!B251</f>
        <v>#REF!</v>
      </c>
      <c r="C201" s="83" t="e">
        <f>IF(Dati!C251="","",LOG(Dati!C251))</f>
        <v>#REF!</v>
      </c>
      <c r="D201" s="84" t="e">
        <f>IF(Dati!J251&lt;7,"",IF(Dati!J251&gt;=8,"",Dati!J251))</f>
        <v>#REF!</v>
      </c>
      <c r="E201" s="84" t="e">
        <f>IF(Dati!K251&lt;7,"",IF(Dati!K251&gt;=8,"",Dati!K251))</f>
        <v>#REF!</v>
      </c>
      <c r="F201" s="84" t="e">
        <f>IF(Dati!L251&lt;7,"",IF(Dati!L251&gt;=8,"",Dati!L251))</f>
        <v>#REF!</v>
      </c>
      <c r="G201" s="84" t="e">
        <f>IF(Dati!M251&lt;7,"",IF(Dati!M251&gt;=8,"",Dati!M251))</f>
        <v>#REF!</v>
      </c>
      <c r="H201" s="84" t="e">
        <f>IF(Dati!N251&lt;7,"",IF(Dati!N251&gt;=8,"",Dati!N251))</f>
        <v>#REF!</v>
      </c>
      <c r="I201" s="56" t="e">
        <f>IF(C201&lt;7,"",IF(C201&gt;=8,"",IF(Dati!J251="","",(Dati!J251)/C201*100)))</f>
        <v>#REF!</v>
      </c>
      <c r="J201" s="56" t="e">
        <f>IF(C201&lt;7,"",IF(C201&gt;=8,"",IF(Dati!K251="","",(Dati!K251)/C201*100)))</f>
        <v>#REF!</v>
      </c>
      <c r="K201" s="56" t="e">
        <f>IF(C201&lt;7,"",IF(C201&gt;=8,"",IF(Dati!L251="","",(Dati!L251)/C201*100)))</f>
        <v>#REF!</v>
      </c>
      <c r="L201" s="56" t="e">
        <f>IF(C201&lt;7,"",IF(C201&gt;=8,"",IF(Dati!M251="","",(Dati!M251)/C201*100)))</f>
        <v>#REF!</v>
      </c>
      <c r="M201" s="56" t="e">
        <f>IF(C201&lt;7,"",IF(C201&gt;=8,"",IF(Dati!N251="","",(Dati!N251)/C201*100)))</f>
        <v>#REF!</v>
      </c>
    </row>
    <row r="202" spans="1:13" x14ac:dyDescent="0.25">
      <c r="A202" s="66">
        <f>Dati!A252</f>
        <v>15</v>
      </c>
      <c r="B202" s="66" t="e">
        <f>Dati!B252</f>
        <v>#REF!</v>
      </c>
      <c r="C202" s="83" t="e">
        <f>IF(Dati!C252="","",LOG(Dati!C252))</f>
        <v>#REF!</v>
      </c>
      <c r="D202" s="84" t="e">
        <f>IF(Dati!J252&lt;7,"",IF(Dati!J252&gt;=8,"",Dati!J252))</f>
        <v>#REF!</v>
      </c>
      <c r="E202" s="84" t="e">
        <f>IF(Dati!K252&lt;7,"",IF(Dati!K252&gt;=8,"",Dati!K252))</f>
        <v>#REF!</v>
      </c>
      <c r="F202" s="84" t="e">
        <f>IF(Dati!L252&lt;7,"",IF(Dati!L252&gt;=8,"",Dati!L252))</f>
        <v>#REF!</v>
      </c>
      <c r="G202" s="84" t="e">
        <f>IF(Dati!M252&lt;7,"",IF(Dati!M252&gt;=8,"",Dati!M252))</f>
        <v>#REF!</v>
      </c>
      <c r="H202" s="84" t="e">
        <f>IF(Dati!N252&lt;7,"",IF(Dati!N252&gt;=8,"",Dati!N252))</f>
        <v>#REF!</v>
      </c>
      <c r="I202" s="56" t="e">
        <f>IF(C202&lt;7,"",IF(C202&gt;=8,"",IF(Dati!J252="","",(Dati!J252)/C202*100)))</f>
        <v>#REF!</v>
      </c>
      <c r="J202" s="56" t="e">
        <f>IF(C202&lt;7,"",IF(C202&gt;=8,"",IF(Dati!K252="","",(Dati!K252)/C202*100)))</f>
        <v>#REF!</v>
      </c>
      <c r="K202" s="56" t="e">
        <f>IF(C202&lt;7,"",IF(C202&gt;=8,"",IF(Dati!L252="","",(Dati!L252)/C202*100)))</f>
        <v>#REF!</v>
      </c>
      <c r="L202" s="56" t="e">
        <f>IF(C202&lt;7,"",IF(C202&gt;=8,"",IF(Dati!M252="","",(Dati!M252)/C202*100)))</f>
        <v>#REF!</v>
      </c>
      <c r="M202" s="56" t="e">
        <f>IF(C202&lt;7,"",IF(C202&gt;=8,"",IF(Dati!N252="","",(Dati!N252)/C202*100)))</f>
        <v>#REF!</v>
      </c>
    </row>
    <row r="203" spans="1:13" x14ac:dyDescent="0.25">
      <c r="A203" s="66">
        <f>Dati!A253</f>
        <v>16</v>
      </c>
      <c r="B203" s="66" t="e">
        <f>Dati!B253</f>
        <v>#REF!</v>
      </c>
      <c r="C203" s="83" t="e">
        <f>IF(Dati!C253="","",LOG(Dati!C253))</f>
        <v>#REF!</v>
      </c>
      <c r="D203" s="84" t="e">
        <f>IF(Dati!J253&lt;7,"",IF(Dati!J253&gt;=8,"",Dati!J253))</f>
        <v>#REF!</v>
      </c>
      <c r="E203" s="84" t="e">
        <f>IF(Dati!K253&lt;7,"",IF(Dati!K253&gt;=8,"",Dati!K253))</f>
        <v>#REF!</v>
      </c>
      <c r="F203" s="84" t="e">
        <f>IF(Dati!L253&lt;7,"",IF(Dati!L253&gt;=8,"",Dati!L253))</f>
        <v>#REF!</v>
      </c>
      <c r="G203" s="84" t="e">
        <f>IF(Dati!M253&lt;7,"",IF(Dati!M253&gt;=8,"",Dati!M253))</f>
        <v>#REF!</v>
      </c>
      <c r="H203" s="84" t="e">
        <f>IF(Dati!N253&lt;7,"",IF(Dati!N253&gt;=8,"",Dati!N253))</f>
        <v>#REF!</v>
      </c>
      <c r="I203" s="56" t="e">
        <f>IF(C203&lt;7,"",IF(C203&gt;=8,"",IF(Dati!J253="","",(Dati!J253)/C203*100)))</f>
        <v>#REF!</v>
      </c>
      <c r="J203" s="56" t="e">
        <f>IF(C203&lt;7,"",IF(C203&gt;=8,"",IF(Dati!K253="","",(Dati!K253)/C203*100)))</f>
        <v>#REF!</v>
      </c>
      <c r="K203" s="56" t="e">
        <f>IF(C203&lt;7,"",IF(C203&gt;=8,"",IF(Dati!L253="","",(Dati!L253)/C203*100)))</f>
        <v>#REF!</v>
      </c>
      <c r="L203" s="56" t="e">
        <f>IF(C203&lt;7,"",IF(C203&gt;=8,"",IF(Dati!M253="","",(Dati!M253)/C203*100)))</f>
        <v>#REF!</v>
      </c>
      <c r="M203" s="56" t="e">
        <f>IF(C203&lt;7,"",IF(C203&gt;=8,"",IF(Dati!N253="","",(Dati!N253)/C203*100)))</f>
        <v>#REF!</v>
      </c>
    </row>
    <row r="204" spans="1:13" x14ac:dyDescent="0.25">
      <c r="A204" s="66">
        <f>Dati!A254</f>
        <v>17</v>
      </c>
      <c r="B204" s="66" t="e">
        <f>Dati!B254</f>
        <v>#REF!</v>
      </c>
      <c r="C204" s="83" t="e">
        <f>IF(Dati!C254="","",LOG(Dati!C254))</f>
        <v>#REF!</v>
      </c>
      <c r="D204" s="84" t="e">
        <f>IF(Dati!J254&lt;7,"",IF(Dati!J254&gt;=8,"",Dati!J254))</f>
        <v>#REF!</v>
      </c>
      <c r="E204" s="84" t="e">
        <f>IF(Dati!K254&lt;7,"",IF(Dati!K254&gt;=8,"",Dati!K254))</f>
        <v>#REF!</v>
      </c>
      <c r="F204" s="84" t="e">
        <f>IF(Dati!L254&lt;7,"",IF(Dati!L254&gt;=8,"",Dati!L254))</f>
        <v>#REF!</v>
      </c>
      <c r="G204" s="84" t="e">
        <f>IF(Dati!M254&lt;7,"",IF(Dati!M254&gt;=8,"",Dati!M254))</f>
        <v>#REF!</v>
      </c>
      <c r="H204" s="84" t="e">
        <f>IF(Dati!N254&lt;7,"",IF(Dati!N254&gt;=8,"",Dati!N254))</f>
        <v>#REF!</v>
      </c>
      <c r="I204" s="56" t="e">
        <f>IF(C204&lt;7,"",IF(C204&gt;=8,"",IF(Dati!J254="","",(Dati!J254)/C204*100)))</f>
        <v>#REF!</v>
      </c>
      <c r="J204" s="56" t="e">
        <f>IF(C204&lt;7,"",IF(C204&gt;=8,"",IF(Dati!K254="","",(Dati!K254)/C204*100)))</f>
        <v>#REF!</v>
      </c>
      <c r="K204" s="56" t="e">
        <f>IF(C204&lt;7,"",IF(C204&gt;=8,"",IF(Dati!L254="","",(Dati!L254)/C204*100)))</f>
        <v>#REF!</v>
      </c>
      <c r="L204" s="56" t="e">
        <f>IF(C204&lt;7,"",IF(C204&gt;=8,"",IF(Dati!M254="","",(Dati!M254)/C204*100)))</f>
        <v>#REF!</v>
      </c>
      <c r="M204" s="56" t="e">
        <f>IF(C204&lt;7,"",IF(C204&gt;=8,"",IF(Dati!N254="","",(Dati!N254)/C204*100)))</f>
        <v>#REF!</v>
      </c>
    </row>
    <row r="205" spans="1:13" x14ac:dyDescent="0.25">
      <c r="A205" s="66"/>
      <c r="B205" s="66"/>
      <c r="C205" s="67"/>
      <c r="D205" s="66"/>
      <c r="E205" s="66"/>
      <c r="F205" s="66"/>
      <c r="G205" s="66"/>
      <c r="H205" s="66"/>
    </row>
    <row r="206" spans="1:13" x14ac:dyDescent="0.25">
      <c r="A206" s="82"/>
      <c r="B206" s="82"/>
      <c r="C206" s="83" t="s">
        <v>14</v>
      </c>
      <c r="D206" s="83"/>
      <c r="E206" s="84" t="str">
        <f>IF(COUNT(D188:H204)&lt;2,"",AVERAGE(D188:H204))</f>
        <v/>
      </c>
      <c r="F206" s="83"/>
      <c r="G206" s="83"/>
      <c r="H206" s="83"/>
      <c r="J206" s="52" t="s">
        <v>7</v>
      </c>
    </row>
    <row r="207" spans="1:13" x14ac:dyDescent="0.25">
      <c r="C207" s="86" t="s">
        <v>6</v>
      </c>
      <c r="E207" s="84" t="str">
        <f>IF(COUNT(D188:H204)&lt;2,"",STDEV(D188:H204))</f>
        <v/>
      </c>
      <c r="J207" s="86" t="s">
        <v>14</v>
      </c>
      <c r="K207" s="86"/>
      <c r="L207" s="84" t="str">
        <f>IF(COUNT(I188:M204)=0,"",AVERAGE(I188:M204))</f>
        <v/>
      </c>
    </row>
    <row r="208" spans="1:13" x14ac:dyDescent="0.25">
      <c r="C208" s="86" t="s">
        <v>23</v>
      </c>
      <c r="E208" s="84" t="str">
        <f>IF(COUNT(D188:H204)=0,"Immettere dati",IF(COUNT(D188:H204)&lt;2,"Immettere più dati",E207*2^0.5*(TINV(0.05,COUNT(D188:H204)-1))))</f>
        <v>Immettere dati</v>
      </c>
      <c r="F208" s="83" t="str">
        <f>IF(COUNT(D188:H204)=0,"",IF(COUNT(D188:H204)&lt;6,"Attenzione, dati insufficienti!",""))</f>
        <v/>
      </c>
      <c r="J208" s="86" t="s">
        <v>52</v>
      </c>
      <c r="K208" s="86"/>
      <c r="L208" s="84" t="str">
        <f>IF(COUNT(I188:M204)&lt;2,"",STDEV(I188:M204)*2)</f>
        <v/>
      </c>
    </row>
    <row r="209" spans="3:12" x14ac:dyDescent="0.25">
      <c r="C209" s="52" t="s">
        <v>9</v>
      </c>
      <c r="E209" s="84" t="str">
        <f>IF(COUNT(D188:H204)&lt;2,"",E208/(2^0.5))</f>
        <v/>
      </c>
      <c r="F209" s="87" t="str">
        <f>IF(COUNT(D188:H204)=0,"",IF(COUNT(D188:H204)&lt;6,"Attenzione, dati insufficienti!",""))</f>
        <v/>
      </c>
      <c r="L209" s="52" t="str">
        <f>IF(COUNT(I188:M204)&lt;2,"",DEVSQ(I188:M204))</f>
        <v/>
      </c>
    </row>
    <row r="210" spans="3:12" x14ac:dyDescent="0.25">
      <c r="C210" s="52" t="s">
        <v>10</v>
      </c>
      <c r="E210" s="84" t="str">
        <f>IF(COUNT(D188:H204)&lt;2,"",E208/2)</f>
        <v/>
      </c>
      <c r="F210" s="87" t="str">
        <f>IF(COUNT(D188:H204)=0,"",IF(COUNT(D188:H204)&lt;6,"Attenzione, dati insufficienti!",""))</f>
        <v/>
      </c>
      <c r="L210" s="52" t="str">
        <f>IF(COUNT(I188:M204)&lt;2,"",VAR(I188:M204))</f>
        <v/>
      </c>
    </row>
  </sheetData>
  <sheetProtection password="EB3E" sheet="1" objects="1" scenarios="1"/>
  <mergeCells count="11">
    <mergeCell ref="A1:I1"/>
    <mergeCell ref="D3:F3"/>
    <mergeCell ref="I5:M5"/>
    <mergeCell ref="I31:M31"/>
    <mergeCell ref="O6:Q6"/>
    <mergeCell ref="I187:M187"/>
    <mergeCell ref="I57:M57"/>
    <mergeCell ref="I83:M83"/>
    <mergeCell ref="I109:M109"/>
    <mergeCell ref="I135:M135"/>
    <mergeCell ref="I161:M161"/>
  </mergeCells>
  <phoneticPr fontId="0" type="noConversion"/>
  <pageMargins left="0.75" right="0.75" top="1" bottom="1" header="0.5" footer="0.5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68"/>
  <sheetViews>
    <sheetView topLeftCell="AO1969" zoomScale="80" workbookViewId="0">
      <selection activeCell="BC1997" sqref="BC1997"/>
    </sheetView>
  </sheetViews>
  <sheetFormatPr defaultRowHeight="13.2" x14ac:dyDescent="0.25"/>
  <cols>
    <col min="1" max="16384" width="8.88671875" style="39"/>
  </cols>
  <sheetData>
    <row r="2" spans="1:18" x14ac:dyDescent="0.25">
      <c r="A2" s="40"/>
      <c r="B2" s="40"/>
      <c r="E2" s="41"/>
      <c r="F2" s="42" t="s">
        <v>0</v>
      </c>
      <c r="G2" s="42"/>
      <c r="H2" s="43"/>
    </row>
    <row r="3" spans="1:18" x14ac:dyDescent="0.25">
      <c r="A3" s="39" t="s">
        <v>1</v>
      </c>
      <c r="B3" s="39" t="s">
        <v>4</v>
      </c>
      <c r="D3" s="1018" t="s">
        <v>3</v>
      </c>
      <c r="E3" s="1012"/>
      <c r="F3" s="1019"/>
    </row>
    <row r="4" spans="1:18" x14ac:dyDescent="0.25">
      <c r="A4" s="39" t="s">
        <v>15</v>
      </c>
      <c r="D4" s="45"/>
      <c r="E4" s="44"/>
      <c r="F4" s="46"/>
      <c r="G4" s="47"/>
      <c r="H4" s="47"/>
      <c r="L4" s="39">
        <v>1</v>
      </c>
      <c r="M4" s="39">
        <v>2</v>
      </c>
      <c r="N4" s="39">
        <v>3</v>
      </c>
      <c r="O4" s="39">
        <v>4</v>
      </c>
      <c r="P4" s="39">
        <v>5</v>
      </c>
    </row>
    <row r="5" spans="1:18" ht="21" x14ac:dyDescent="0.25">
      <c r="A5" s="48" t="str">
        <f>Dati!A13</f>
        <v>N.</v>
      </c>
      <c r="B5" s="48" t="str">
        <f>Dati!B13</f>
        <v>Anno</v>
      </c>
      <c r="C5" s="49" t="str">
        <f>Dati!C13</f>
        <v>Valore assegnato</v>
      </c>
      <c r="D5" s="50">
        <f>Dati!D13</f>
        <v>1</v>
      </c>
      <c r="E5" s="50">
        <f>Dati!E13</f>
        <v>2</v>
      </c>
      <c r="F5" s="51">
        <f>Dati!F13</f>
        <v>3</v>
      </c>
      <c r="G5" s="51">
        <f>Dati!G13</f>
        <v>4</v>
      </c>
      <c r="H5" s="51">
        <f>Dati!H13</f>
        <v>5</v>
      </c>
      <c r="J5" s="39" t="s">
        <v>53</v>
      </c>
      <c r="L5" s="39">
        <f>COUNT(D6:D22)</f>
        <v>6</v>
      </c>
      <c r="M5" s="39">
        <f>COUNT(E6:E22)</f>
        <v>2</v>
      </c>
      <c r="N5" s="39">
        <f>COUNT(F6:F22)</f>
        <v>1</v>
      </c>
      <c r="O5" s="39">
        <f>COUNT(G6:G22)</f>
        <v>4</v>
      </c>
      <c r="P5" s="39">
        <f>COUNT(H6:H22)</f>
        <v>3</v>
      </c>
    </row>
    <row r="6" spans="1:18" x14ac:dyDescent="0.25">
      <c r="A6" s="53">
        <f>Dati!A14</f>
        <v>1</v>
      </c>
      <c r="B6" s="53">
        <f>Dati!B14</f>
        <v>2006</v>
      </c>
      <c r="C6" s="54">
        <f>IF(Dati!C14="","",LOG(Dati!C14))</f>
        <v>3.7403626894942437</v>
      </c>
      <c r="D6" s="55">
        <f>Dati!J14</f>
        <v>3.7853298350107671</v>
      </c>
      <c r="E6" s="55" t="str">
        <f>Dati!K14</f>
        <v/>
      </c>
      <c r="F6" s="55" t="str">
        <f>Dati!L14</f>
        <v/>
      </c>
      <c r="G6" s="55">
        <f>Dati!M14</f>
        <v>3.6812412373755872</v>
      </c>
      <c r="H6" s="55" t="str">
        <f>Dati!N14</f>
        <v/>
      </c>
      <c r="J6" s="39" t="s">
        <v>14</v>
      </c>
      <c r="L6" s="76" t="e">
        <f>IF(L5&lt;2,"",AVERAGE(D6:D22))</f>
        <v>#REF!</v>
      </c>
      <c r="M6" s="76" t="e">
        <f>IF(M5&lt;2,"",AVERAGE(E6:E22))</f>
        <v>#REF!</v>
      </c>
      <c r="N6" s="76" t="str">
        <f>IF(N5&lt;2,"",AVERAGE(F6:F22))</f>
        <v/>
      </c>
      <c r="O6" s="76" t="e">
        <f>IF(O5&lt;2,"",AVERAGE(G6:G22))</f>
        <v>#REF!</v>
      </c>
      <c r="P6" s="76" t="e">
        <f>IF(P5&lt;2,"",AVERAGE(H6:H22))</f>
        <v>#REF!</v>
      </c>
      <c r="Q6" s="89"/>
      <c r="R6" s="89"/>
    </row>
    <row r="7" spans="1:18" x14ac:dyDescent="0.25">
      <c r="A7" s="53">
        <f>Dati!A15</f>
        <v>2</v>
      </c>
      <c r="B7" s="53">
        <f>Dati!B15</f>
        <v>2007</v>
      </c>
      <c r="C7" s="54">
        <f>IF(Dati!C15="","",LOG(Dati!C15))</f>
        <v>2.7781512503836434</v>
      </c>
      <c r="D7" s="55">
        <f>Dati!J15</f>
        <v>2.8808135922807914</v>
      </c>
      <c r="E7" s="55" t="str">
        <f>Dati!K15</f>
        <v/>
      </c>
      <c r="F7" s="55" t="str">
        <f>Dati!L15</f>
        <v/>
      </c>
      <c r="G7" s="55">
        <f>Dati!M15</f>
        <v>2.9242792860618816</v>
      </c>
      <c r="H7" s="55" t="str">
        <f>Dati!N15</f>
        <v/>
      </c>
      <c r="J7" s="39" t="s">
        <v>36</v>
      </c>
      <c r="N7" s="39" t="str">
        <f>IF(N5=10,"",IF(N11&lt;2,"",AVERAGE(D6:H22)))</f>
        <v/>
      </c>
    </row>
    <row r="8" spans="1:18" x14ac:dyDescent="0.25">
      <c r="A8" s="53">
        <f>Dati!A16</f>
        <v>3</v>
      </c>
      <c r="B8" s="53" t="str">
        <f>Dati!B16</f>
        <v/>
      </c>
      <c r="C8" s="54" t="str">
        <f>IF(Dati!C16="","",LOG(Dati!C16))</f>
        <v/>
      </c>
      <c r="D8" s="55">
        <f>Dati!J16</f>
        <v>2.9777236052888476</v>
      </c>
      <c r="E8" s="55" t="str">
        <f>Dati!K16</f>
        <v/>
      </c>
      <c r="F8" s="55" t="str">
        <f>Dati!L16</f>
        <v/>
      </c>
      <c r="G8" s="55">
        <f>Dati!M16</f>
        <v>2.9956351945975501</v>
      </c>
      <c r="H8" s="55" t="str">
        <f>Dati!N16</f>
        <v/>
      </c>
      <c r="J8" s="39" t="s">
        <v>37</v>
      </c>
      <c r="L8" s="76" t="e">
        <f>IF(COUNT(D6:D22)&lt;2,"",DEVSQ(D6:D22))</f>
        <v>#REF!</v>
      </c>
      <c r="M8" s="76" t="e">
        <f>IF(COUNT(E6:E22)&lt;2,"",DEVSQ(E6:E22))</f>
        <v>#REF!</v>
      </c>
      <c r="N8" s="76" t="str">
        <f>IF(COUNT(F6:F22)&lt;2,"",DEVSQ(F6:F22))</f>
        <v/>
      </c>
      <c r="O8" s="76" t="e">
        <f>IF(COUNT(G6:G22)&lt;2,"",DEVSQ(G6:G22))</f>
        <v>#REF!</v>
      </c>
      <c r="P8" s="76" t="e">
        <f>IF(COUNT(H6:H22)&lt;2,"",DEVSQ(H6:H22))</f>
        <v>#REF!</v>
      </c>
      <c r="Q8" s="89"/>
      <c r="R8" s="89"/>
    </row>
    <row r="9" spans="1:18" x14ac:dyDescent="0.25">
      <c r="A9" s="53">
        <f>Dati!A17</f>
        <v>4</v>
      </c>
      <c r="B9" s="53">
        <f>Dati!B17</f>
        <v>2007</v>
      </c>
      <c r="C9" s="54">
        <f>IF(Dati!C17="","",LOG(Dati!C17))</f>
        <v>2.9867717342662448</v>
      </c>
      <c r="D9" s="55">
        <f>Dati!J17</f>
        <v>3.2041199826559246</v>
      </c>
      <c r="E9" s="55" t="str">
        <f>Dati!K17</f>
        <v/>
      </c>
      <c r="F9" s="55" t="str">
        <f>Dati!L17</f>
        <v/>
      </c>
      <c r="G9" s="55">
        <f>Dati!M17</f>
        <v>3.0791812460476247</v>
      </c>
      <c r="H9" s="55">
        <f>Dati!N17</f>
        <v>3.2304489213782741</v>
      </c>
      <c r="J9" s="39" t="s">
        <v>38</v>
      </c>
      <c r="L9" s="76" t="e">
        <f>IF(COUNT(D6:D22)&lt;2,"",VAR(D6:D22))</f>
        <v>#REF!</v>
      </c>
      <c r="M9" s="76" t="e">
        <f>IF(COUNT(E6:E22)&lt;2,"",VAR(E6:E22))</f>
        <v>#REF!</v>
      </c>
      <c r="N9" s="76" t="str">
        <f>IF(COUNT(F6:F22)&lt;2,"",VAR(F6:F22))</f>
        <v/>
      </c>
      <c r="O9" s="76" t="e">
        <f>IF(COUNT(G6:G22)&lt;2,"",VAR(G6:G22))</f>
        <v>#REF!</v>
      </c>
      <c r="P9" s="76" t="e">
        <f>IF(COUNT(H6:H22)&lt;2,"",VAR(H6:H22))</f>
        <v>#REF!</v>
      </c>
      <c r="Q9" s="89"/>
      <c r="R9" s="89"/>
    </row>
    <row r="10" spans="1:18" x14ac:dyDescent="0.25">
      <c r="A10" s="53">
        <f>Dati!A18</f>
        <v>5</v>
      </c>
      <c r="B10" s="53" t="str">
        <f>Dati!B18</f>
        <v/>
      </c>
      <c r="C10" s="54" t="str">
        <f>IF(Dati!C18="","",LOG(Dati!C18))</f>
        <v/>
      </c>
      <c r="D10" s="55" t="str">
        <f>Dati!J18</f>
        <v/>
      </c>
      <c r="E10" s="55" t="str">
        <f>Dati!K18</f>
        <v/>
      </c>
      <c r="F10" s="55" t="str">
        <f>Dati!L18</f>
        <v/>
      </c>
      <c r="G10" s="55" t="str">
        <f>Dati!M18</f>
        <v/>
      </c>
      <c r="H10" s="55">
        <f>Dati!N18</f>
        <v>3.255272505103306</v>
      </c>
      <c r="J10" s="39" t="s">
        <v>39</v>
      </c>
      <c r="N10" s="40">
        <f>COUNT(D6:H22)</f>
        <v>16</v>
      </c>
    </row>
    <row r="11" spans="1:18" x14ac:dyDescent="0.25">
      <c r="A11" s="53">
        <f>Dati!A19</f>
        <v>6</v>
      </c>
      <c r="B11" s="53">
        <f>Dati!B19</f>
        <v>2008</v>
      </c>
      <c r="C11" s="54">
        <f>IF(Dati!C19="","",LOG(Dati!C19))</f>
        <v>3.1931245983544616</v>
      </c>
      <c r="D11" s="55">
        <f>Dati!J19</f>
        <v>3.3617278360175931</v>
      </c>
      <c r="E11" s="55">
        <f>Dati!K19</f>
        <v>3.4149733479708178</v>
      </c>
      <c r="F11" s="55" t="str">
        <f>Dati!L19</f>
        <v/>
      </c>
      <c r="G11" s="55" t="str">
        <f>Dati!M19</f>
        <v/>
      </c>
      <c r="H11" s="55">
        <f>Dati!N19</f>
        <v>3.3802112417116059</v>
      </c>
      <c r="J11" s="39" t="s">
        <v>40</v>
      </c>
      <c r="N11" s="40">
        <f>COUNT(L8:P8)</f>
        <v>0</v>
      </c>
    </row>
    <row r="12" spans="1:18" ht="15.6" x14ac:dyDescent="0.35">
      <c r="A12" s="53">
        <f>Dati!A20</f>
        <v>7</v>
      </c>
      <c r="B12" s="53" t="str">
        <f>Dati!B20</f>
        <v/>
      </c>
      <c r="C12" s="54" t="str">
        <f>IF(Dati!C20="","",LOG(Dati!C20))</f>
        <v/>
      </c>
      <c r="D12" s="55" t="str">
        <f>Dati!J20</f>
        <v/>
      </c>
      <c r="E12" s="55">
        <f>Dati!K20</f>
        <v>3.2787536009528289</v>
      </c>
      <c r="F12" s="55" t="str">
        <f>Dati!L20</f>
        <v/>
      </c>
      <c r="G12" s="55" t="str">
        <f>Dati!M20</f>
        <v/>
      </c>
      <c r="H12" s="55" t="str">
        <f>Dati!N20</f>
        <v/>
      </c>
      <c r="J12" s="39" t="s">
        <v>41</v>
      </c>
      <c r="N12" s="40">
        <f>N11-1</f>
        <v>-1</v>
      </c>
    </row>
    <row r="13" spans="1:18" x14ac:dyDescent="0.25">
      <c r="A13" s="53">
        <f>Dati!A21</f>
        <v>8</v>
      </c>
      <c r="B13" s="53">
        <f>Dati!B21</f>
        <v>2008</v>
      </c>
      <c r="C13" s="54" t="str">
        <f>IF(Dati!C21="","",LOG(Dati!C21))</f>
        <v/>
      </c>
      <c r="D13" s="55">
        <f>Dati!J21</f>
        <v>3.5910646070264991</v>
      </c>
      <c r="E13" s="55" t="str">
        <f>Dati!K21</f>
        <v/>
      </c>
      <c r="F13" s="55">
        <f>Dati!L21</f>
        <v>3.5314789170422549</v>
      </c>
      <c r="G13" s="55" t="str">
        <f>Dati!M21</f>
        <v/>
      </c>
      <c r="H13" s="55" t="str">
        <f>Dati!N21</f>
        <v/>
      </c>
      <c r="J13" s="39" t="s">
        <v>42</v>
      </c>
      <c r="N13" s="40">
        <f>N10-N11</f>
        <v>16</v>
      </c>
    </row>
    <row r="14" spans="1:18" x14ac:dyDescent="0.25">
      <c r="A14" s="53">
        <f>Dati!A22</f>
        <v>9</v>
      </c>
      <c r="B14" s="53" t="e">
        <f>Dati!B22</f>
        <v>#REF!</v>
      </c>
      <c r="C14" s="54" t="e">
        <f>IF(Dati!C22="","",LOG(Dati!C22))</f>
        <v>#REF!</v>
      </c>
      <c r="D14" s="55" t="e">
        <f>Dati!J22</f>
        <v>#REF!</v>
      </c>
      <c r="E14" s="55" t="e">
        <f>Dati!K22</f>
        <v>#REF!</v>
      </c>
      <c r="F14" s="55" t="e">
        <f>Dati!L22</f>
        <v>#REF!</v>
      </c>
      <c r="G14" s="55" t="e">
        <f>Dati!M22</f>
        <v>#REF!</v>
      </c>
      <c r="H14" s="55" t="e">
        <f>Dati!N22</f>
        <v>#REF!</v>
      </c>
      <c r="J14" s="39" t="s">
        <v>43</v>
      </c>
      <c r="N14" s="90" t="str">
        <f>IF(N11&lt;2,"",SUM(L8:P8)/N13)</f>
        <v/>
      </c>
    </row>
    <row r="15" spans="1:18" x14ac:dyDescent="0.25">
      <c r="A15" s="53">
        <f>Dati!A23</f>
        <v>10</v>
      </c>
      <c r="B15" s="53" t="e">
        <f>Dati!B23</f>
        <v>#REF!</v>
      </c>
      <c r="C15" s="54" t="e">
        <f>IF(Dati!C23="","",LOG(Dati!C23))</f>
        <v>#REF!</v>
      </c>
      <c r="D15" s="55" t="e">
        <f>Dati!J23</f>
        <v>#REF!</v>
      </c>
      <c r="E15" s="55" t="e">
        <f>Dati!K23</f>
        <v>#REF!</v>
      </c>
      <c r="F15" s="55" t="e">
        <f>Dati!L23</f>
        <v>#REF!</v>
      </c>
      <c r="G15" s="55" t="e">
        <f>Dati!M23</f>
        <v>#REF!</v>
      </c>
      <c r="H15" s="55" t="e">
        <f>Dati!N23</f>
        <v>#REF!</v>
      </c>
      <c r="J15" s="39" t="s">
        <v>44</v>
      </c>
      <c r="L15" s="90" t="e">
        <f>IF(L8="","",(N7-L6)^2*L5)</f>
        <v>#REF!</v>
      </c>
      <c r="M15" s="90" t="e">
        <f>IF(M8="","",(N7-M6)^2*M5)</f>
        <v>#REF!</v>
      </c>
      <c r="N15" s="90" t="str">
        <f>IF(N8="","",(N7-N6)^2*N5)</f>
        <v/>
      </c>
      <c r="O15" s="90" t="e">
        <f>IF(O8="","",(N7-O6)^2*O5)</f>
        <v>#REF!</v>
      </c>
      <c r="P15" s="90" t="e">
        <f>IF(P8="","",(N7-P6)^2*P5)</f>
        <v>#REF!</v>
      </c>
      <c r="Q15" s="90"/>
      <c r="R15" s="90"/>
    </row>
    <row r="16" spans="1:18" x14ac:dyDescent="0.25">
      <c r="A16" s="53">
        <f>Dati!A24</f>
        <v>11</v>
      </c>
      <c r="B16" s="53" t="e">
        <f>Dati!B24</f>
        <v>#REF!</v>
      </c>
      <c r="C16" s="54" t="e">
        <f>IF(Dati!C24="","",LOG(Dati!C24))</f>
        <v>#REF!</v>
      </c>
      <c r="D16" s="55" t="e">
        <f>Dati!J24</f>
        <v>#REF!</v>
      </c>
      <c r="E16" s="55" t="e">
        <f>Dati!K24</f>
        <v>#REF!</v>
      </c>
      <c r="F16" s="55" t="e">
        <f>Dati!L24</f>
        <v>#REF!</v>
      </c>
      <c r="G16" s="55" t="e">
        <f>Dati!M24</f>
        <v>#REF!</v>
      </c>
      <c r="H16" s="55" t="e">
        <f>Dati!N24</f>
        <v>#REF!</v>
      </c>
      <c r="J16" s="39" t="s">
        <v>45</v>
      </c>
      <c r="N16" s="90" t="str">
        <f>IF(N11&lt;2,"",SUM(L15:P15)/N12)</f>
        <v/>
      </c>
      <c r="R16" s="76"/>
    </row>
    <row r="17" spans="1:16" x14ac:dyDescent="0.25">
      <c r="A17" s="53">
        <f>Dati!A25</f>
        <v>12</v>
      </c>
      <c r="B17" s="53" t="e">
        <f>Dati!B25</f>
        <v>#REF!</v>
      </c>
      <c r="C17" s="54" t="e">
        <f>IF(Dati!C25="","",LOG(Dati!C25))</f>
        <v>#REF!</v>
      </c>
      <c r="D17" s="55" t="e">
        <f>Dati!J25</f>
        <v>#REF!</v>
      </c>
      <c r="E17" s="55" t="e">
        <f>Dati!K25</f>
        <v>#REF!</v>
      </c>
      <c r="F17" s="55" t="e">
        <f>Dati!L25</f>
        <v>#REF!</v>
      </c>
      <c r="G17" s="55" t="e">
        <f>Dati!M25</f>
        <v>#REF!</v>
      </c>
      <c r="H17" s="55" t="e">
        <f>Dati!N25</f>
        <v>#REF!</v>
      </c>
      <c r="J17" s="73" t="s">
        <v>46</v>
      </c>
      <c r="K17" s="73"/>
      <c r="N17" s="91" t="str">
        <f>IF(N11&lt;2,"",N16/N14)</f>
        <v/>
      </c>
    </row>
    <row r="18" spans="1:16" x14ac:dyDescent="0.25">
      <c r="A18" s="53">
        <f>Dati!A26</f>
        <v>13</v>
      </c>
      <c r="B18" s="53" t="e">
        <f>Dati!B26</f>
        <v>#REF!</v>
      </c>
      <c r="C18" s="54" t="e">
        <f>IF(Dati!C26="","",LOG(Dati!C26))</f>
        <v>#REF!</v>
      </c>
      <c r="D18" s="55" t="e">
        <f>Dati!J26</f>
        <v>#REF!</v>
      </c>
      <c r="E18" s="55" t="e">
        <f>Dati!K26</f>
        <v>#REF!</v>
      </c>
      <c r="F18" s="55" t="e">
        <f>Dati!L26</f>
        <v>#REF!</v>
      </c>
      <c r="G18" s="55" t="e">
        <f>Dati!M26</f>
        <v>#REF!</v>
      </c>
      <c r="H18" s="55" t="e">
        <f>Dati!N26</f>
        <v>#REF!</v>
      </c>
      <c r="J18" s="73" t="s">
        <v>50</v>
      </c>
      <c r="K18" s="73"/>
      <c r="N18" s="91" t="str">
        <f>IF(N11&lt;2,"",FINV(0.05,N12,N13))</f>
        <v/>
      </c>
    </row>
    <row r="19" spans="1:16" x14ac:dyDescent="0.25">
      <c r="A19" s="53">
        <f>Dati!A27</f>
        <v>14</v>
      </c>
      <c r="B19" s="53" t="e">
        <f>Dati!B27</f>
        <v>#REF!</v>
      </c>
      <c r="C19" s="54" t="e">
        <f>IF(Dati!C27="","",LOG(Dati!C27))</f>
        <v>#REF!</v>
      </c>
      <c r="D19" s="55" t="e">
        <f>Dati!J27</f>
        <v>#REF!</v>
      </c>
      <c r="E19" s="55" t="e">
        <f>Dati!K27</f>
        <v>#REF!</v>
      </c>
      <c r="F19" s="55" t="e">
        <f>Dati!L27</f>
        <v>#REF!</v>
      </c>
      <c r="G19" s="55" t="e">
        <f>Dati!M27</f>
        <v>#REF!</v>
      </c>
      <c r="H19" s="55" t="e">
        <f>Dati!N27</f>
        <v>#REF!</v>
      </c>
      <c r="J19" s="41" t="s">
        <v>47</v>
      </c>
      <c r="K19" s="41"/>
      <c r="N19" s="92" t="str">
        <f>IF(N11&lt;2,"",FDIST(N17,N12,N13))</f>
        <v/>
      </c>
    </row>
    <row r="20" spans="1:16" x14ac:dyDescent="0.25">
      <c r="A20" s="53">
        <f>Dati!A28</f>
        <v>15</v>
      </c>
      <c r="B20" s="53" t="e">
        <f>Dati!B28</f>
        <v>#REF!</v>
      </c>
      <c r="C20" s="54" t="e">
        <f>IF(Dati!C28="","",LOG(Dati!C28))</f>
        <v>#REF!</v>
      </c>
      <c r="D20" s="55" t="e">
        <f>Dati!J28</f>
        <v>#REF!</v>
      </c>
      <c r="E20" s="55" t="e">
        <f>Dati!K28</f>
        <v>#REF!</v>
      </c>
      <c r="F20" s="55" t="e">
        <f>Dati!L28</f>
        <v>#REF!</v>
      </c>
      <c r="G20" s="55" t="e">
        <f>Dati!M28</f>
        <v>#REF!</v>
      </c>
      <c r="H20" s="55" t="e">
        <f>Dati!N28</f>
        <v>#REF!</v>
      </c>
    </row>
    <row r="21" spans="1:16" x14ac:dyDescent="0.25">
      <c r="A21" s="53">
        <f>Dati!A29</f>
        <v>16</v>
      </c>
      <c r="B21" s="53" t="e">
        <f>Dati!B29</f>
        <v>#REF!</v>
      </c>
      <c r="C21" s="54" t="e">
        <f>IF(Dati!C29="","",LOG(Dati!C29))</f>
        <v>#REF!</v>
      </c>
      <c r="D21" s="55" t="e">
        <f>Dati!J29</f>
        <v>#REF!</v>
      </c>
      <c r="E21" s="55" t="e">
        <f>Dati!K29</f>
        <v>#REF!</v>
      </c>
      <c r="F21" s="55" t="e">
        <f>Dati!L29</f>
        <v>#REF!</v>
      </c>
      <c r="G21" s="55" t="e">
        <f>Dati!M29</f>
        <v>#REF!</v>
      </c>
      <c r="H21" s="55" t="e">
        <f>Dati!N29</f>
        <v>#REF!</v>
      </c>
      <c r="K21" s="93"/>
      <c r="L21" s="93"/>
      <c r="M21" s="93"/>
      <c r="N21" s="93" t="str">
        <f>IF(N11&lt;2,"",IF(N17&lt;N18,"Le medie sono uguali con P &lt; 0.05","Attenzione: le accuratezze dei livelli non sono uguali con P &lt; 0.05"))</f>
        <v/>
      </c>
      <c r="O21" s="93"/>
      <c r="P21" s="93"/>
    </row>
    <row r="22" spans="1:16" x14ac:dyDescent="0.25">
      <c r="A22" s="53">
        <f>Dati!A30</f>
        <v>17</v>
      </c>
      <c r="B22" s="53" t="e">
        <f>Dati!B30</f>
        <v>#REF!</v>
      </c>
      <c r="C22" s="54" t="e">
        <f>IF(Dati!C30="","",LOG(Dati!C30))</f>
        <v>#REF!</v>
      </c>
      <c r="D22" s="55" t="e">
        <f>Dati!J30</f>
        <v>#REF!</v>
      </c>
      <c r="E22" s="55" t="e">
        <f>Dati!K30</f>
        <v>#REF!</v>
      </c>
      <c r="F22" s="55" t="e">
        <f>Dati!L30</f>
        <v>#REF!</v>
      </c>
      <c r="G22" s="55" t="e">
        <f>Dati!M30</f>
        <v>#REF!</v>
      </c>
      <c r="H22" s="55" t="e">
        <f>Dati!N30</f>
        <v>#REF!</v>
      </c>
    </row>
    <row r="24" spans="1:16" x14ac:dyDescent="0.25">
      <c r="A24" s="39" t="s">
        <v>16</v>
      </c>
      <c r="D24" s="45"/>
      <c r="E24" s="44"/>
      <c r="F24" s="46"/>
      <c r="G24" s="47"/>
      <c r="H24" s="47"/>
      <c r="L24" s="39">
        <v>1</v>
      </c>
      <c r="M24" s="39">
        <v>2</v>
      </c>
      <c r="N24" s="39">
        <v>3</v>
      </c>
      <c r="O24" s="39">
        <v>4</v>
      </c>
      <c r="P24" s="39">
        <v>5</v>
      </c>
    </row>
    <row r="25" spans="1:16" ht="24" x14ac:dyDescent="0.25">
      <c r="A25" s="48" t="str">
        <f>Dati!A45</f>
        <v>N.</v>
      </c>
      <c r="B25" s="48" t="str">
        <f>Dati!B45</f>
        <v>Anno</v>
      </c>
      <c r="C25" s="48" t="str">
        <f>Dati!C45</f>
        <v>Valore assegnato</v>
      </c>
      <c r="D25" s="48">
        <f>Dati!D45</f>
        <v>1</v>
      </c>
      <c r="E25" s="48">
        <f>Dati!E45</f>
        <v>2</v>
      </c>
      <c r="F25" s="48">
        <f>Dati!F45</f>
        <v>3</v>
      </c>
      <c r="G25" s="48">
        <f>Dati!G45</f>
        <v>4</v>
      </c>
      <c r="H25" s="48">
        <f>Dati!H45</f>
        <v>5</v>
      </c>
      <c r="J25" s="39" t="s">
        <v>53</v>
      </c>
      <c r="L25" s="39">
        <f>COUNT(D26:D42)</f>
        <v>3</v>
      </c>
      <c r="M25" s="39">
        <f>COUNT(E26:E42)</f>
        <v>0</v>
      </c>
      <c r="N25" s="39">
        <f>COUNT(F26:F42)</f>
        <v>3</v>
      </c>
      <c r="O25" s="39">
        <f>COUNT(G26:G42)</f>
        <v>0</v>
      </c>
      <c r="P25" s="39">
        <f>COUNT(H26:H42)</f>
        <v>0</v>
      </c>
    </row>
    <row r="26" spans="1:16" x14ac:dyDescent="0.25">
      <c r="A26" s="48">
        <f>Dati!A46</f>
        <v>1</v>
      </c>
      <c r="B26" s="48">
        <f>Dati!B46</f>
        <v>2007</v>
      </c>
      <c r="C26" s="54" t="e">
        <f>IF(Dati!C46="","",LOG(Dati!C46))</f>
        <v>#VALUE!</v>
      </c>
      <c r="D26" s="55" t="e">
        <f>Dati!J46</f>
        <v>#VALUE!</v>
      </c>
      <c r="E26" s="55" t="str">
        <f>Dati!K46</f>
        <v/>
      </c>
      <c r="F26" s="55" t="str">
        <f>Dati!L46</f>
        <v/>
      </c>
      <c r="G26" s="55" t="e">
        <f>Dati!M46</f>
        <v>#VALUE!</v>
      </c>
      <c r="H26" s="55" t="str">
        <f>Dati!N46</f>
        <v/>
      </c>
      <c r="J26" s="39" t="s">
        <v>14</v>
      </c>
      <c r="L26" s="76" t="e">
        <f>IF(L25&lt;2,"",AVERAGE(D26:D42))</f>
        <v>#VALUE!</v>
      </c>
      <c r="M26" s="76" t="str">
        <f>IF(M25&lt;2,"",AVERAGE(E26:E42))</f>
        <v/>
      </c>
      <c r="N26" s="76" t="e">
        <f>IF(N25&lt;2,"",AVERAGE(F26:F42))</f>
        <v>#REF!</v>
      </c>
      <c r="O26" s="76" t="str">
        <f>IF(O25&lt;2,"",AVERAGE(G26:G42))</f>
        <v/>
      </c>
      <c r="P26" s="76" t="str">
        <f>IF(P25&lt;2,"",AVERAGE(H26:H42))</f>
        <v/>
      </c>
    </row>
    <row r="27" spans="1:16" x14ac:dyDescent="0.25">
      <c r="A27" s="48">
        <f>Dati!A47</f>
        <v>2</v>
      </c>
      <c r="B27" s="48">
        <f>Dati!B47</f>
        <v>2008</v>
      </c>
      <c r="C27" s="54">
        <f>IF(Dati!C47="","",LOG(Dati!C47))</f>
        <v>2.9395192526186187</v>
      </c>
      <c r="D27" s="55">
        <f>Dati!J47</f>
        <v>3.1760912590556813</v>
      </c>
      <c r="E27" s="55" t="str">
        <f>Dati!K47</f>
        <v/>
      </c>
      <c r="F27" s="55">
        <f>Dati!L47</f>
        <v>3.1760912590556813</v>
      </c>
      <c r="G27" s="55" t="str">
        <f>Dati!M47</f>
        <v/>
      </c>
      <c r="H27" s="55" t="str">
        <f>Dati!N47</f>
        <v/>
      </c>
      <c r="J27" s="39" t="s">
        <v>36</v>
      </c>
      <c r="N27" s="39" t="str">
        <f>IF(N25=10,"",IF(N31&lt;2,"",AVERAGE(D26:H42)))</f>
        <v/>
      </c>
    </row>
    <row r="28" spans="1:16" x14ac:dyDescent="0.25">
      <c r="A28" s="48">
        <f>Dati!A48</f>
        <v>3</v>
      </c>
      <c r="B28" s="48" t="str">
        <f>Dati!B48</f>
        <v/>
      </c>
      <c r="C28" s="54" t="str">
        <f>IF(Dati!C48="","",LOG(Dati!C48))</f>
        <v/>
      </c>
      <c r="D28" s="55">
        <f>Dati!J48</f>
        <v>3.3222192947339191</v>
      </c>
      <c r="E28" s="55" t="str">
        <f>Dati!K48</f>
        <v/>
      </c>
      <c r="F28" s="55">
        <f>Dati!L48</f>
        <v>3.1139433523068369</v>
      </c>
      <c r="G28" s="55" t="str">
        <f>Dati!M48</f>
        <v/>
      </c>
      <c r="H28" s="55" t="str">
        <f>Dati!N48</f>
        <v/>
      </c>
      <c r="J28" s="39" t="s">
        <v>37</v>
      </c>
      <c r="L28" s="76" t="e">
        <f>IF(COUNT(D26:D42)&lt;2,"",DEVSQ(D26:D42))</f>
        <v>#VALUE!</v>
      </c>
      <c r="M28" s="76" t="str">
        <f>IF(COUNT(E26:E42)&lt;2,"",DEVSQ(E26:E42))</f>
        <v/>
      </c>
      <c r="N28" s="76" t="e">
        <f>IF(COUNT(F26:F42)&lt;2,"",DEVSQ(F26:F42))</f>
        <v>#REF!</v>
      </c>
      <c r="O28" s="76" t="str">
        <f>IF(COUNT(G26:G42)&lt;2,"",DEVSQ(G26:G42))</f>
        <v/>
      </c>
      <c r="P28" s="76" t="str">
        <f>IF(COUNT(H26:H42)&lt;2,"",DEVSQ(H26:H42))</f>
        <v/>
      </c>
    </row>
    <row r="29" spans="1:16" x14ac:dyDescent="0.25">
      <c r="A29" s="48">
        <f>Dati!A49</f>
        <v>4</v>
      </c>
      <c r="B29" s="48" t="str">
        <f>Dati!B49</f>
        <v/>
      </c>
      <c r="C29" s="54" t="str">
        <f>IF(Dati!C49="","",LOG(Dati!C49))</f>
        <v/>
      </c>
      <c r="D29" s="55">
        <f>Dati!J49</f>
        <v>3.2041199826559246</v>
      </c>
      <c r="E29" s="55" t="str">
        <f>Dati!K49</f>
        <v/>
      </c>
      <c r="F29" s="55">
        <f>Dati!L49</f>
        <v>3.2041199826559246</v>
      </c>
      <c r="G29" s="55" t="str">
        <f>Dati!M49</f>
        <v/>
      </c>
      <c r="H29" s="55" t="str">
        <f>Dati!N49</f>
        <v/>
      </c>
      <c r="J29" s="39" t="s">
        <v>38</v>
      </c>
      <c r="L29" s="76" t="e">
        <f>IF(COUNT(D26:D42)&lt;2,"",VAR(D26:D42))</f>
        <v>#VALUE!</v>
      </c>
      <c r="M29" s="76" t="str">
        <f>IF(COUNT(E26:E42)&lt;2,"",VAR(E26:E42))</f>
        <v/>
      </c>
      <c r="N29" s="76" t="e">
        <f>IF(COUNT(F26:F42)&lt;2,"",VAR(F26:F42))</f>
        <v>#REF!</v>
      </c>
      <c r="O29" s="76" t="str">
        <f>IF(COUNT(G26:G42)&lt;2,"",VAR(G26:G42))</f>
        <v/>
      </c>
      <c r="P29" s="76" t="str">
        <f>IF(COUNT(H26:H42)&lt;2,"",VAR(H26:H42))</f>
        <v/>
      </c>
    </row>
    <row r="30" spans="1:16" x14ac:dyDescent="0.25">
      <c r="A30" s="48">
        <f>Dati!A50</f>
        <v>5</v>
      </c>
      <c r="B30" s="48" t="str">
        <f>Dati!B50</f>
        <v/>
      </c>
      <c r="C30" s="54" t="str">
        <f>IF(Dati!C50="","",LOG(Dati!C50))</f>
        <v/>
      </c>
      <c r="D30" s="55" t="str">
        <f>Dati!J50</f>
        <v/>
      </c>
      <c r="E30" s="55" t="str">
        <f>Dati!K50</f>
        <v/>
      </c>
      <c r="F30" s="55" t="str">
        <f>Dati!L50</f>
        <v/>
      </c>
      <c r="G30" s="55" t="str">
        <f>Dati!M50</f>
        <v/>
      </c>
      <c r="H30" s="55" t="str">
        <f>Dati!N50</f>
        <v/>
      </c>
      <c r="J30" s="39" t="s">
        <v>39</v>
      </c>
      <c r="N30" s="40">
        <f>COUNT(D26:H42)</f>
        <v>6</v>
      </c>
    </row>
    <row r="31" spans="1:16" x14ac:dyDescent="0.25">
      <c r="A31" s="48">
        <f>Dati!A51</f>
        <v>6</v>
      </c>
      <c r="B31" s="48" t="e">
        <f>Dati!B51</f>
        <v>#REF!</v>
      </c>
      <c r="C31" s="54" t="e">
        <f>IF(Dati!C51="","",LOG(Dati!C51))</f>
        <v>#REF!</v>
      </c>
      <c r="D31" s="55" t="e">
        <f>Dati!J51</f>
        <v>#REF!</v>
      </c>
      <c r="E31" s="55" t="e">
        <f>Dati!K51</f>
        <v>#REF!</v>
      </c>
      <c r="F31" s="55" t="e">
        <f>Dati!L51</f>
        <v>#REF!</v>
      </c>
      <c r="G31" s="55" t="e">
        <f>Dati!M51</f>
        <v>#REF!</v>
      </c>
      <c r="H31" s="55" t="e">
        <f>Dati!N51</f>
        <v>#REF!</v>
      </c>
      <c r="J31" s="39" t="s">
        <v>40</v>
      </c>
      <c r="N31" s="40">
        <f>COUNT(L28:P28)</f>
        <v>0</v>
      </c>
    </row>
    <row r="32" spans="1:16" ht="15.6" x14ac:dyDescent="0.35">
      <c r="A32" s="48">
        <f>Dati!A52</f>
        <v>7</v>
      </c>
      <c r="B32" s="48" t="e">
        <f>Dati!B52</f>
        <v>#REF!</v>
      </c>
      <c r="C32" s="54" t="e">
        <f>IF(Dati!C52="","",LOG(Dati!C52))</f>
        <v>#REF!</v>
      </c>
      <c r="D32" s="55" t="e">
        <f>Dati!J52</f>
        <v>#REF!</v>
      </c>
      <c r="E32" s="55" t="e">
        <f>Dati!K52</f>
        <v>#REF!</v>
      </c>
      <c r="F32" s="55" t="e">
        <f>Dati!L52</f>
        <v>#REF!</v>
      </c>
      <c r="G32" s="55" t="e">
        <f>Dati!M52</f>
        <v>#REF!</v>
      </c>
      <c r="H32" s="55" t="e">
        <f>Dati!N52</f>
        <v>#REF!</v>
      </c>
      <c r="J32" s="39" t="s">
        <v>41</v>
      </c>
      <c r="N32" s="40">
        <f>N31-1</f>
        <v>-1</v>
      </c>
    </row>
    <row r="33" spans="1:16" x14ac:dyDescent="0.25">
      <c r="A33" s="48">
        <f>Dati!A53</f>
        <v>8</v>
      </c>
      <c r="B33" s="48" t="e">
        <f>Dati!B53</f>
        <v>#REF!</v>
      </c>
      <c r="C33" s="54" t="e">
        <f>IF(Dati!C53="","",LOG(Dati!C53))</f>
        <v>#REF!</v>
      </c>
      <c r="D33" s="55" t="e">
        <f>Dati!J53</f>
        <v>#REF!</v>
      </c>
      <c r="E33" s="55" t="e">
        <f>Dati!K53</f>
        <v>#REF!</v>
      </c>
      <c r="F33" s="55" t="e">
        <f>Dati!L53</f>
        <v>#REF!</v>
      </c>
      <c r="G33" s="55" t="e">
        <f>Dati!M53</f>
        <v>#REF!</v>
      </c>
      <c r="H33" s="55" t="e">
        <f>Dati!N53</f>
        <v>#REF!</v>
      </c>
      <c r="J33" s="39" t="s">
        <v>42</v>
      </c>
      <c r="N33" s="40">
        <f>N30-N31</f>
        <v>6</v>
      </c>
    </row>
    <row r="34" spans="1:16" x14ac:dyDescent="0.25">
      <c r="A34" s="48">
        <f>Dati!A54</f>
        <v>9</v>
      </c>
      <c r="B34" s="48" t="e">
        <f>Dati!B54</f>
        <v>#REF!</v>
      </c>
      <c r="C34" s="54" t="e">
        <f>IF(Dati!C54="","",LOG(Dati!C54))</f>
        <v>#REF!</v>
      </c>
      <c r="D34" s="55" t="e">
        <f>Dati!J54</f>
        <v>#REF!</v>
      </c>
      <c r="E34" s="55" t="e">
        <f>Dati!K54</f>
        <v>#REF!</v>
      </c>
      <c r="F34" s="55" t="e">
        <f>Dati!L54</f>
        <v>#REF!</v>
      </c>
      <c r="G34" s="55" t="e">
        <f>Dati!M54</f>
        <v>#REF!</v>
      </c>
      <c r="H34" s="55" t="e">
        <f>Dati!N54</f>
        <v>#REF!</v>
      </c>
      <c r="J34" s="39" t="s">
        <v>43</v>
      </c>
      <c r="N34" s="90" t="str">
        <f>IF(N31&lt;2,"",SUM(L28:P28)/N33)</f>
        <v/>
      </c>
    </row>
    <row r="35" spans="1:16" x14ac:dyDescent="0.25">
      <c r="A35" s="48">
        <f>Dati!A55</f>
        <v>10</v>
      </c>
      <c r="B35" s="48" t="e">
        <f>Dati!B55</f>
        <v>#REF!</v>
      </c>
      <c r="C35" s="54" t="e">
        <f>IF(Dati!C55="","",LOG(Dati!C55))</f>
        <v>#REF!</v>
      </c>
      <c r="D35" s="55" t="e">
        <f>Dati!J55</f>
        <v>#REF!</v>
      </c>
      <c r="E35" s="55" t="e">
        <f>Dati!K55</f>
        <v>#REF!</v>
      </c>
      <c r="F35" s="55" t="e">
        <f>Dati!L55</f>
        <v>#REF!</v>
      </c>
      <c r="G35" s="55" t="e">
        <f>Dati!M55</f>
        <v>#REF!</v>
      </c>
      <c r="H35" s="55" t="e">
        <f>Dati!N55</f>
        <v>#REF!</v>
      </c>
      <c r="J35" s="39" t="s">
        <v>44</v>
      </c>
      <c r="L35" s="90" t="e">
        <f>IF(L28="","",(N27-L26)^2*L25)</f>
        <v>#VALUE!</v>
      </c>
      <c r="M35" s="90" t="str">
        <f>IF(M28="","",(N27-M26)^2*M25)</f>
        <v/>
      </c>
      <c r="N35" s="90" t="e">
        <f>IF(N28="","",(N27-N26)^2*N25)</f>
        <v>#REF!</v>
      </c>
      <c r="O35" s="90" t="str">
        <f>IF(O28="","",(N27-O26)^2*O25)</f>
        <v/>
      </c>
      <c r="P35" s="90" t="str">
        <f>IF(P28="","",(N27-P26)^2*P25)</f>
        <v/>
      </c>
    </row>
    <row r="36" spans="1:16" x14ac:dyDescent="0.25">
      <c r="A36" s="48">
        <f>Dati!A56</f>
        <v>11</v>
      </c>
      <c r="B36" s="48" t="e">
        <f>Dati!B56</f>
        <v>#REF!</v>
      </c>
      <c r="C36" s="54" t="e">
        <f>IF(Dati!C56="","",LOG(Dati!C56))</f>
        <v>#REF!</v>
      </c>
      <c r="D36" s="55" t="e">
        <f>Dati!J56</f>
        <v>#REF!</v>
      </c>
      <c r="E36" s="55" t="e">
        <f>Dati!K56</f>
        <v>#REF!</v>
      </c>
      <c r="F36" s="55" t="e">
        <f>Dati!L56</f>
        <v>#REF!</v>
      </c>
      <c r="G36" s="55" t="e">
        <f>Dati!M56</f>
        <v>#REF!</v>
      </c>
      <c r="H36" s="55" t="e">
        <f>Dati!N56</f>
        <v>#REF!</v>
      </c>
      <c r="J36" s="39" t="s">
        <v>45</v>
      </c>
      <c r="N36" s="90" t="str">
        <f>IF(N31&lt;2,"",SUM(L35:P35)/N32)</f>
        <v/>
      </c>
    </row>
    <row r="37" spans="1:16" x14ac:dyDescent="0.25">
      <c r="A37" s="48">
        <f>Dati!A57</f>
        <v>12</v>
      </c>
      <c r="B37" s="48" t="e">
        <f>Dati!B57</f>
        <v>#REF!</v>
      </c>
      <c r="C37" s="54" t="e">
        <f>IF(Dati!C57="","",LOG(Dati!C57))</f>
        <v>#REF!</v>
      </c>
      <c r="D37" s="55" t="e">
        <f>Dati!J57</f>
        <v>#REF!</v>
      </c>
      <c r="E37" s="55" t="e">
        <f>Dati!K57</f>
        <v>#REF!</v>
      </c>
      <c r="F37" s="55" t="e">
        <f>Dati!L57</f>
        <v>#REF!</v>
      </c>
      <c r="G37" s="55" t="e">
        <f>Dati!M57</f>
        <v>#REF!</v>
      </c>
      <c r="H37" s="55" t="e">
        <f>Dati!N57</f>
        <v>#REF!</v>
      </c>
      <c r="J37" s="73" t="s">
        <v>46</v>
      </c>
      <c r="K37" s="73"/>
      <c r="N37" s="91" t="str">
        <f>IF(N31&lt;2,"",N36/N34)</f>
        <v/>
      </c>
    </row>
    <row r="38" spans="1:16" x14ac:dyDescent="0.25">
      <c r="A38" s="48">
        <f>Dati!A58</f>
        <v>13</v>
      </c>
      <c r="B38" s="48" t="e">
        <f>Dati!B58</f>
        <v>#REF!</v>
      </c>
      <c r="C38" s="54" t="e">
        <f>IF(Dati!C58="","",LOG(Dati!C58))</f>
        <v>#REF!</v>
      </c>
      <c r="D38" s="55" t="e">
        <f>Dati!J58</f>
        <v>#REF!</v>
      </c>
      <c r="E38" s="55" t="e">
        <f>Dati!K58</f>
        <v>#REF!</v>
      </c>
      <c r="F38" s="55" t="e">
        <f>Dati!L58</f>
        <v>#REF!</v>
      </c>
      <c r="G38" s="55" t="e">
        <f>Dati!M58</f>
        <v>#REF!</v>
      </c>
      <c r="H38" s="55" t="e">
        <f>Dati!N58</f>
        <v>#REF!</v>
      </c>
      <c r="J38" s="73" t="s">
        <v>50</v>
      </c>
      <c r="K38" s="73"/>
      <c r="N38" s="91" t="str">
        <f>IF(N31&lt;2,"",FINV(0.05,N32,N33))</f>
        <v/>
      </c>
    </row>
    <row r="39" spans="1:16" x14ac:dyDescent="0.25">
      <c r="A39" s="48">
        <f>Dati!A59</f>
        <v>14</v>
      </c>
      <c r="B39" s="48" t="e">
        <f>Dati!B59</f>
        <v>#REF!</v>
      </c>
      <c r="C39" s="54" t="e">
        <f>IF(Dati!C59="","",LOG(Dati!C59))</f>
        <v>#REF!</v>
      </c>
      <c r="D39" s="55" t="e">
        <f>Dati!J59</f>
        <v>#REF!</v>
      </c>
      <c r="E39" s="55" t="e">
        <f>Dati!K59</f>
        <v>#REF!</v>
      </c>
      <c r="F39" s="55" t="e">
        <f>Dati!L59</f>
        <v>#REF!</v>
      </c>
      <c r="G39" s="55" t="e">
        <f>Dati!M59</f>
        <v>#REF!</v>
      </c>
      <c r="H39" s="55" t="e">
        <f>Dati!N59</f>
        <v>#REF!</v>
      </c>
      <c r="J39" s="41" t="s">
        <v>47</v>
      </c>
      <c r="K39" s="41"/>
      <c r="N39" s="92" t="str">
        <f>IF(N31&lt;2,"",FDIST(N37,N32,N33))</f>
        <v/>
      </c>
    </row>
    <row r="40" spans="1:16" x14ac:dyDescent="0.25">
      <c r="A40" s="48">
        <f>Dati!A60</f>
        <v>15</v>
      </c>
      <c r="B40" s="48" t="e">
        <f>Dati!B60</f>
        <v>#REF!</v>
      </c>
      <c r="C40" s="54" t="e">
        <f>IF(Dati!C60="","",LOG(Dati!C60))</f>
        <v>#REF!</v>
      </c>
      <c r="D40" s="55" t="e">
        <f>Dati!J60</f>
        <v>#REF!</v>
      </c>
      <c r="E40" s="55" t="e">
        <f>Dati!K60</f>
        <v>#REF!</v>
      </c>
      <c r="F40" s="55" t="e">
        <f>Dati!L60</f>
        <v>#REF!</v>
      </c>
      <c r="G40" s="55" t="e">
        <f>Dati!M60</f>
        <v>#REF!</v>
      </c>
      <c r="H40" s="55" t="e">
        <f>Dati!N60</f>
        <v>#REF!</v>
      </c>
    </row>
    <row r="41" spans="1:16" x14ac:dyDescent="0.25">
      <c r="A41" s="48">
        <f>Dati!A61</f>
        <v>16</v>
      </c>
      <c r="B41" s="48" t="e">
        <f>Dati!B61</f>
        <v>#REF!</v>
      </c>
      <c r="C41" s="54" t="e">
        <f>IF(Dati!C61="","",LOG(Dati!C61))</f>
        <v>#REF!</v>
      </c>
      <c r="D41" s="55" t="e">
        <f>Dati!J61</f>
        <v>#REF!</v>
      </c>
      <c r="E41" s="55" t="e">
        <f>Dati!K61</f>
        <v>#REF!</v>
      </c>
      <c r="F41" s="55" t="e">
        <f>Dati!L61</f>
        <v>#REF!</v>
      </c>
      <c r="G41" s="55" t="e">
        <f>Dati!M61</f>
        <v>#REF!</v>
      </c>
      <c r="H41" s="55" t="e">
        <f>Dati!N61</f>
        <v>#REF!</v>
      </c>
      <c r="K41" s="93"/>
      <c r="L41" s="93"/>
      <c r="M41" s="93"/>
      <c r="N41" s="93" t="str">
        <f>IF(N31&lt;2,"",IF(N37&lt;N38,"Le medie sono uguali con P &lt; 0.05","Attenzione: le accuratezze dei livelli non sono uguali con P &lt; 0.05"))</f>
        <v/>
      </c>
      <c r="O41" s="93"/>
      <c r="P41" s="93"/>
    </row>
    <row r="42" spans="1:16" x14ac:dyDescent="0.25">
      <c r="A42" s="48">
        <f>Dati!A62</f>
        <v>17</v>
      </c>
      <c r="B42" s="48" t="e">
        <f>Dati!B62</f>
        <v>#REF!</v>
      </c>
      <c r="C42" s="54" t="e">
        <f>IF(Dati!C62="","",LOG(Dati!C62))</f>
        <v>#REF!</v>
      </c>
      <c r="D42" s="55" t="e">
        <f>Dati!J62</f>
        <v>#REF!</v>
      </c>
      <c r="E42" s="55" t="e">
        <f>Dati!K62</f>
        <v>#REF!</v>
      </c>
      <c r="F42" s="55" t="e">
        <f>Dati!L62</f>
        <v>#REF!</v>
      </c>
      <c r="G42" s="55" t="e">
        <f>Dati!M62</f>
        <v>#REF!</v>
      </c>
      <c r="H42" s="55" t="e">
        <f>Dati!N62</f>
        <v>#REF!</v>
      </c>
    </row>
    <row r="43" spans="1:16" x14ac:dyDescent="0.25">
      <c r="A43" s="48"/>
      <c r="B43" s="48"/>
      <c r="C43" s="67"/>
      <c r="D43" s="66"/>
      <c r="E43" s="66"/>
      <c r="F43" s="66"/>
      <c r="G43" s="66"/>
      <c r="H43" s="66"/>
    </row>
    <row r="45" spans="1:16" x14ac:dyDescent="0.25">
      <c r="A45" s="39" t="s">
        <v>17</v>
      </c>
      <c r="D45" s="45"/>
      <c r="E45" s="44"/>
      <c r="F45" s="46"/>
      <c r="G45" s="47"/>
      <c r="H45" s="47"/>
      <c r="L45" s="39">
        <v>1</v>
      </c>
      <c r="M45" s="39">
        <v>2</v>
      </c>
      <c r="N45" s="39">
        <v>3</v>
      </c>
      <c r="O45" s="39">
        <v>4</v>
      </c>
      <c r="P45" s="39">
        <v>5</v>
      </c>
    </row>
    <row r="46" spans="1:16" x14ac:dyDescent="0.25">
      <c r="A46" s="48" t="str">
        <f>Dati!A77</f>
        <v>N.</v>
      </c>
      <c r="B46" s="48" t="str">
        <f>Dati!B77</f>
        <v>Anno</v>
      </c>
      <c r="C46" s="49" t="str">
        <f>Dati!C83</f>
        <v/>
      </c>
      <c r="D46" s="50">
        <f>Dati!J77</f>
        <v>1</v>
      </c>
      <c r="E46" s="50">
        <f>Dati!K77</f>
        <v>2</v>
      </c>
      <c r="F46" s="50">
        <f>Dati!L77</f>
        <v>3</v>
      </c>
      <c r="G46" s="50">
        <f>Dati!M77</f>
        <v>4</v>
      </c>
      <c r="H46" s="50">
        <f>Dati!N77</f>
        <v>5</v>
      </c>
      <c r="J46" s="39" t="s">
        <v>53</v>
      </c>
      <c r="L46" s="39">
        <f>COUNT(D47:D63)</f>
        <v>3</v>
      </c>
      <c r="M46" s="39">
        <f>COUNT(E47:E63)</f>
        <v>1</v>
      </c>
      <c r="N46" s="39">
        <f>COUNT(F47:F63)</f>
        <v>3</v>
      </c>
      <c r="O46" s="39">
        <f>COUNT(G47:G63)</f>
        <v>0</v>
      </c>
      <c r="P46" s="39">
        <f>COUNT(H47:H63)</f>
        <v>0</v>
      </c>
    </row>
    <row r="47" spans="1:16" x14ac:dyDescent="0.25">
      <c r="A47" s="48">
        <f>Dati!A78</f>
        <v>1</v>
      </c>
      <c r="B47" s="48">
        <f>Dati!B78</f>
        <v>2000</v>
      </c>
      <c r="C47" s="54">
        <f>IF(Dati!C78="","",LOG(Dati!C78))</f>
        <v>4.0043213737826422</v>
      </c>
      <c r="D47" s="50">
        <f>Dati!J78</f>
        <v>4.0413926851582254</v>
      </c>
      <c r="E47" s="50">
        <f>Dati!K78</f>
        <v>4.1760912590556813</v>
      </c>
      <c r="F47" s="50" t="str">
        <f>Dati!L78</f>
        <v/>
      </c>
      <c r="G47" s="50" t="str">
        <f>Dati!M78</f>
        <v/>
      </c>
      <c r="H47" s="50" t="str">
        <f>Dati!N78</f>
        <v/>
      </c>
      <c r="J47" s="39" t="s">
        <v>14</v>
      </c>
      <c r="L47" s="76" t="e">
        <f>IF(L46&lt;2,"",AVERAGE(D47:D63))</f>
        <v>#VALUE!</v>
      </c>
      <c r="M47" s="76" t="str">
        <f>IF(M46&lt;2,"",AVERAGE(E47:E63))</f>
        <v/>
      </c>
      <c r="N47" s="76" t="e">
        <f>IF(N46&lt;2,"",AVERAGE(F47:F63))</f>
        <v>#REF!</v>
      </c>
      <c r="O47" s="76" t="str">
        <f>IF(O46&lt;2,"",AVERAGE(G47:G63))</f>
        <v/>
      </c>
      <c r="P47" s="76" t="str">
        <f>IF(P46&lt;2,"",AVERAGE(H47:H63))</f>
        <v/>
      </c>
    </row>
    <row r="48" spans="1:16" x14ac:dyDescent="0.25">
      <c r="A48" s="48">
        <f>Dati!A79</f>
        <v>2</v>
      </c>
      <c r="B48" s="48">
        <f>Dati!B79</f>
        <v>2002</v>
      </c>
      <c r="C48" s="54">
        <f>IF(Dati!C79="","",LOG(Dati!C79))</f>
        <v>4.0791812460476251</v>
      </c>
      <c r="D48" s="50" t="str">
        <f>Dati!J79</f>
        <v/>
      </c>
      <c r="E48" s="50" t="str">
        <f>Dati!K79</f>
        <v/>
      </c>
      <c r="F48" s="50">
        <f>Dati!L79</f>
        <v>4.1461280356782382</v>
      </c>
      <c r="G48" s="50" t="str">
        <f>Dati!M79</f>
        <v/>
      </c>
      <c r="H48" s="50" t="str">
        <f>Dati!N79</f>
        <v/>
      </c>
      <c r="J48" s="39" t="s">
        <v>36</v>
      </c>
      <c r="N48" s="39" t="str">
        <f>IF(N46=10,"",IF(N52&lt;2,"",AVERAGE(D47:H63)))</f>
        <v/>
      </c>
    </row>
    <row r="49" spans="1:16" x14ac:dyDescent="0.25">
      <c r="A49" s="48">
        <f>Dati!A80</f>
        <v>3</v>
      </c>
      <c r="B49" s="48">
        <f>Dati!B80</f>
        <v>2003</v>
      </c>
      <c r="C49" s="54">
        <f>IF(Dati!C80="","",LOG(Dati!C80))</f>
        <v>4.4099331233312942</v>
      </c>
      <c r="D49" s="50">
        <f>Dati!J80</f>
        <v>4.4913616938342731</v>
      </c>
      <c r="E49" s="50" t="str">
        <f>Dati!K80</f>
        <v/>
      </c>
      <c r="F49" s="50">
        <f>Dati!L80</f>
        <v>4.3424226808222066</v>
      </c>
      <c r="G49" s="50" t="str">
        <f>Dati!M80</f>
        <v/>
      </c>
      <c r="H49" s="50" t="str">
        <f>Dati!N80</f>
        <v/>
      </c>
      <c r="J49" s="39" t="s">
        <v>37</v>
      </c>
      <c r="L49" s="76" t="e">
        <f>IF(COUNT(D47:D63)&lt;2,"",DEVSQ(D47:D63))</f>
        <v>#VALUE!</v>
      </c>
      <c r="M49" s="76" t="str">
        <f>IF(COUNT(E47:E63)&lt;2,"",DEVSQ(E47:E63))</f>
        <v/>
      </c>
      <c r="N49" s="76" t="e">
        <f>IF(COUNT(F47:F63)&lt;2,"",DEVSQ(F47:F63))</f>
        <v>#REF!</v>
      </c>
      <c r="O49" s="76" t="str">
        <f>IF(COUNT(G47:G63)&lt;2,"",DEVSQ(G47:G63))</f>
        <v/>
      </c>
      <c r="P49" s="76" t="str">
        <f>IF(COUNT(H47:H63)&lt;2,"",DEVSQ(H47:H63))</f>
        <v/>
      </c>
    </row>
    <row r="50" spans="1:16" x14ac:dyDescent="0.25">
      <c r="A50" s="48">
        <f>Dati!A81</f>
        <v>4</v>
      </c>
      <c r="B50" s="48" t="str">
        <f>Dati!B81</f>
        <v/>
      </c>
      <c r="C50" s="54" t="str">
        <f>IF(Dati!C81="","",LOG(Dati!C81))</f>
        <v/>
      </c>
      <c r="D50" s="50">
        <f>Dati!J81</f>
        <v>4.3424226808222066</v>
      </c>
      <c r="E50" s="50" t="str">
        <f>Dati!K81</f>
        <v/>
      </c>
      <c r="F50" s="50">
        <f>Dati!L81</f>
        <v>4.5440680443502757</v>
      </c>
      <c r="G50" s="50" t="str">
        <f>Dati!M81</f>
        <v/>
      </c>
      <c r="H50" s="50" t="str">
        <f>Dati!N81</f>
        <v/>
      </c>
      <c r="J50" s="39" t="s">
        <v>38</v>
      </c>
      <c r="L50" s="76" t="e">
        <f>IF(COUNT(D47:D63)&lt;2,"",VAR(D47:D63))</f>
        <v>#VALUE!</v>
      </c>
      <c r="M50" s="76" t="str">
        <f>IF(COUNT(E47:E63)&lt;2,"",VAR(E47:E63))</f>
        <v/>
      </c>
      <c r="N50" s="76" t="e">
        <f>IF(COUNT(F47:F63)&lt;2,"",VAR(F47:F63))</f>
        <v>#REF!</v>
      </c>
      <c r="O50" s="76" t="str">
        <f>IF(COUNT(G47:G63)&lt;2,"",VAR(G47:G63))</f>
        <v/>
      </c>
      <c r="P50" s="76" t="str">
        <f>IF(COUNT(H47:H63)&lt;2,"",VAR(H47:H63))</f>
        <v/>
      </c>
    </row>
    <row r="51" spans="1:16" x14ac:dyDescent="0.25">
      <c r="A51" s="48">
        <f>Dati!A82</f>
        <v>5</v>
      </c>
      <c r="B51" s="48" t="str">
        <f>Dati!B82</f>
        <v/>
      </c>
      <c r="C51" s="54" t="str">
        <f>IF(Dati!C82="","",LOG(Dati!C82))</f>
        <v/>
      </c>
      <c r="D51" s="50" t="str">
        <f>Dati!J82</f>
        <v/>
      </c>
      <c r="E51" s="50" t="str">
        <f>Dati!K82</f>
        <v/>
      </c>
      <c r="F51" s="50" t="str">
        <f>Dati!L82</f>
        <v/>
      </c>
      <c r="G51" s="50" t="str">
        <f>Dati!M82</f>
        <v/>
      </c>
      <c r="H51" s="50" t="str">
        <f>Dati!N82</f>
        <v/>
      </c>
      <c r="J51" s="39" t="s">
        <v>39</v>
      </c>
      <c r="N51" s="40">
        <f>COUNT(D47:H63)</f>
        <v>7</v>
      </c>
    </row>
    <row r="52" spans="1:16" x14ac:dyDescent="0.25">
      <c r="A52" s="48">
        <f>Dati!A83</f>
        <v>6</v>
      </c>
      <c r="B52" s="48" t="str">
        <f>Dati!B83</f>
        <v/>
      </c>
      <c r="C52" s="54" t="str">
        <f>IF(Dati!C83="","",LOG(Dati!C83))</f>
        <v/>
      </c>
      <c r="D52" s="50" t="str">
        <f>Dati!J83</f>
        <v/>
      </c>
      <c r="E52" s="50" t="str">
        <f>Dati!K83</f>
        <v/>
      </c>
      <c r="F52" s="50" t="str">
        <f>Dati!L83</f>
        <v/>
      </c>
      <c r="G52" s="50" t="str">
        <f>Dati!M83</f>
        <v/>
      </c>
      <c r="H52" s="50" t="str">
        <f>Dati!N83</f>
        <v/>
      </c>
      <c r="J52" s="39" t="s">
        <v>40</v>
      </c>
      <c r="N52" s="40">
        <f>COUNT(L49:P49)</f>
        <v>0</v>
      </c>
    </row>
    <row r="53" spans="1:16" ht="15.6" x14ac:dyDescent="0.35">
      <c r="A53" s="48">
        <f>Dati!A84</f>
        <v>7</v>
      </c>
      <c r="B53" s="48">
        <f>Dati!B84</f>
        <v>2001</v>
      </c>
      <c r="C53" s="54" t="e">
        <f>IF(Dati!C84="","",LOG(Dati!C84))</f>
        <v>#VALUE!</v>
      </c>
      <c r="D53" s="50" t="e">
        <f>Dati!J84</f>
        <v>#VALUE!</v>
      </c>
      <c r="E53" s="50" t="e">
        <f>Dati!K84</f>
        <v>#VALUE!</v>
      </c>
      <c r="F53" s="50" t="str">
        <f>Dati!L84</f>
        <v/>
      </c>
      <c r="G53" s="50" t="str">
        <f>Dati!M84</f>
        <v/>
      </c>
      <c r="H53" s="50" t="str">
        <f>Dati!N84</f>
        <v/>
      </c>
      <c r="J53" s="39" t="s">
        <v>41</v>
      </c>
      <c r="N53" s="40">
        <f>N52-1</f>
        <v>-1</v>
      </c>
    </row>
    <row r="54" spans="1:16" x14ac:dyDescent="0.25">
      <c r="A54" s="48">
        <f>Dati!A85</f>
        <v>8</v>
      </c>
      <c r="B54" s="48" t="e">
        <f>Dati!B85</f>
        <v>#REF!</v>
      </c>
      <c r="C54" s="54" t="e">
        <f>IF(Dati!C85="","",LOG(Dati!C85))</f>
        <v>#REF!</v>
      </c>
      <c r="D54" s="50" t="e">
        <f>Dati!J85</f>
        <v>#REF!</v>
      </c>
      <c r="E54" s="50" t="e">
        <f>Dati!K85</f>
        <v>#REF!</v>
      </c>
      <c r="F54" s="50" t="e">
        <f>Dati!L85</f>
        <v>#REF!</v>
      </c>
      <c r="G54" s="50" t="e">
        <f>Dati!M85</f>
        <v>#REF!</v>
      </c>
      <c r="H54" s="50" t="e">
        <f>Dati!N85</f>
        <v>#REF!</v>
      </c>
      <c r="J54" s="39" t="s">
        <v>42</v>
      </c>
      <c r="N54" s="40">
        <f>N51-N52</f>
        <v>7</v>
      </c>
    </row>
    <row r="55" spans="1:16" x14ac:dyDescent="0.25">
      <c r="A55" s="48">
        <f>Dati!A86</f>
        <v>9</v>
      </c>
      <c r="B55" s="48" t="e">
        <f>Dati!B86</f>
        <v>#REF!</v>
      </c>
      <c r="C55" s="54" t="e">
        <f>IF(Dati!C86="","",LOG(Dati!C86))</f>
        <v>#REF!</v>
      </c>
      <c r="D55" s="50" t="e">
        <f>Dati!J86</f>
        <v>#REF!</v>
      </c>
      <c r="E55" s="50" t="e">
        <f>Dati!K86</f>
        <v>#REF!</v>
      </c>
      <c r="F55" s="50" t="e">
        <f>Dati!L86</f>
        <v>#REF!</v>
      </c>
      <c r="G55" s="50" t="e">
        <f>Dati!M86</f>
        <v>#REF!</v>
      </c>
      <c r="H55" s="50" t="e">
        <f>Dati!N86</f>
        <v>#REF!</v>
      </c>
      <c r="J55" s="39" t="s">
        <v>43</v>
      </c>
      <c r="N55" s="90" t="str">
        <f>IF(N52&lt;2,"",SUM(L49:P49)/N54)</f>
        <v/>
      </c>
    </row>
    <row r="56" spans="1:16" x14ac:dyDescent="0.25">
      <c r="A56" s="48">
        <f>Dati!A87</f>
        <v>10</v>
      </c>
      <c r="B56" s="48" t="e">
        <f>Dati!B87</f>
        <v>#REF!</v>
      </c>
      <c r="C56" s="54" t="e">
        <f>IF(Dati!C87="","",LOG(Dati!C87))</f>
        <v>#REF!</v>
      </c>
      <c r="D56" s="50" t="e">
        <f>Dati!J87</f>
        <v>#REF!</v>
      </c>
      <c r="E56" s="50" t="e">
        <f>Dati!K87</f>
        <v>#REF!</v>
      </c>
      <c r="F56" s="50" t="e">
        <f>Dati!L87</f>
        <v>#REF!</v>
      </c>
      <c r="G56" s="50" t="e">
        <f>Dati!M87</f>
        <v>#REF!</v>
      </c>
      <c r="H56" s="50" t="e">
        <f>Dati!N87</f>
        <v>#REF!</v>
      </c>
      <c r="J56" s="39" t="s">
        <v>44</v>
      </c>
      <c r="L56" s="90" t="e">
        <f>IF(L49="","",(N48-L47)^2*L46)</f>
        <v>#VALUE!</v>
      </c>
      <c r="M56" s="90" t="str">
        <f>IF(M49="","",(N48-M47)^2*M46)</f>
        <v/>
      </c>
      <c r="N56" s="90" t="e">
        <f>IF(N49="","",(N48-N47)^2*N46)</f>
        <v>#REF!</v>
      </c>
      <c r="O56" s="90" t="str">
        <f>IF(O49="","",(N48-O47)^2*O46)</f>
        <v/>
      </c>
      <c r="P56" s="90" t="str">
        <f>IF(P49="","",(N48-P47)^2*P46)</f>
        <v/>
      </c>
    </row>
    <row r="57" spans="1:16" x14ac:dyDescent="0.25">
      <c r="A57" s="48">
        <f>Dati!A88</f>
        <v>11</v>
      </c>
      <c r="B57" s="48" t="e">
        <f>Dati!B88</f>
        <v>#REF!</v>
      </c>
      <c r="C57" s="54" t="e">
        <f>IF(Dati!C88="","",LOG(Dati!C88))</f>
        <v>#REF!</v>
      </c>
      <c r="D57" s="50" t="e">
        <f>Dati!J88</f>
        <v>#REF!</v>
      </c>
      <c r="E57" s="50" t="e">
        <f>Dati!K88</f>
        <v>#REF!</v>
      </c>
      <c r="F57" s="50" t="e">
        <f>Dati!L88</f>
        <v>#REF!</v>
      </c>
      <c r="G57" s="50" t="e">
        <f>Dati!M88</f>
        <v>#REF!</v>
      </c>
      <c r="H57" s="50" t="e">
        <f>Dati!N88</f>
        <v>#REF!</v>
      </c>
      <c r="J57" s="39" t="s">
        <v>45</v>
      </c>
      <c r="N57" s="90" t="str">
        <f>IF(N52&lt;2,"",SUM(L56:P56)/N53)</f>
        <v/>
      </c>
    </row>
    <row r="58" spans="1:16" x14ac:dyDescent="0.25">
      <c r="A58" s="48">
        <f>Dati!A89</f>
        <v>12</v>
      </c>
      <c r="B58" s="48" t="e">
        <f>Dati!B89</f>
        <v>#REF!</v>
      </c>
      <c r="C58" s="54" t="e">
        <f>IF(Dati!C89="","",LOG(Dati!C89))</f>
        <v>#REF!</v>
      </c>
      <c r="D58" s="50" t="e">
        <f>Dati!J89</f>
        <v>#REF!</v>
      </c>
      <c r="E58" s="50" t="e">
        <f>Dati!K89</f>
        <v>#REF!</v>
      </c>
      <c r="F58" s="50" t="e">
        <f>Dati!L89</f>
        <v>#REF!</v>
      </c>
      <c r="G58" s="50" t="e">
        <f>Dati!M89</f>
        <v>#REF!</v>
      </c>
      <c r="H58" s="50" t="e">
        <f>Dati!N89</f>
        <v>#REF!</v>
      </c>
      <c r="J58" s="73" t="s">
        <v>46</v>
      </c>
      <c r="K58" s="73"/>
      <c r="N58" s="91" t="str">
        <f>IF(N52&lt;2,"",N57/N55)</f>
        <v/>
      </c>
    </row>
    <row r="59" spans="1:16" x14ac:dyDescent="0.25">
      <c r="A59" s="48">
        <f>Dati!A90</f>
        <v>13</v>
      </c>
      <c r="B59" s="48" t="e">
        <f>Dati!B90</f>
        <v>#REF!</v>
      </c>
      <c r="C59" s="54" t="e">
        <f>IF(Dati!C90="","",LOG(Dati!C90))</f>
        <v>#REF!</v>
      </c>
      <c r="D59" s="50" t="e">
        <f>Dati!J90</f>
        <v>#REF!</v>
      </c>
      <c r="E59" s="50" t="e">
        <f>Dati!K90</f>
        <v>#REF!</v>
      </c>
      <c r="F59" s="50" t="e">
        <f>Dati!L90</f>
        <v>#REF!</v>
      </c>
      <c r="G59" s="50" t="e">
        <f>Dati!M90</f>
        <v>#REF!</v>
      </c>
      <c r="H59" s="50" t="e">
        <f>Dati!N90</f>
        <v>#REF!</v>
      </c>
      <c r="J59" s="73" t="s">
        <v>50</v>
      </c>
      <c r="K59" s="73"/>
      <c r="N59" s="91" t="str">
        <f>IF(N52&lt;2,"",FINV(0.05,N53,N54))</f>
        <v/>
      </c>
    </row>
    <row r="60" spans="1:16" x14ac:dyDescent="0.25">
      <c r="A60" s="48">
        <f>Dati!A91</f>
        <v>14</v>
      </c>
      <c r="B60" s="48" t="e">
        <f>Dati!B91</f>
        <v>#REF!</v>
      </c>
      <c r="C60" s="54" t="e">
        <f>IF(Dati!C91="","",LOG(Dati!C91))</f>
        <v>#REF!</v>
      </c>
      <c r="D60" s="50" t="e">
        <f>Dati!J91</f>
        <v>#REF!</v>
      </c>
      <c r="E60" s="50" t="e">
        <f>Dati!K91</f>
        <v>#REF!</v>
      </c>
      <c r="F60" s="50" t="e">
        <f>Dati!L91</f>
        <v>#REF!</v>
      </c>
      <c r="G60" s="50" t="e">
        <f>Dati!M91</f>
        <v>#REF!</v>
      </c>
      <c r="H60" s="50" t="e">
        <f>Dati!N91</f>
        <v>#REF!</v>
      </c>
      <c r="J60" s="41" t="s">
        <v>47</v>
      </c>
      <c r="K60" s="41"/>
      <c r="N60" s="92" t="str">
        <f>IF(N52&lt;2,"",FDIST(N58,N53,N54))</f>
        <v/>
      </c>
    </row>
    <row r="61" spans="1:16" x14ac:dyDescent="0.25">
      <c r="A61" s="48">
        <f>Dati!A92</f>
        <v>15</v>
      </c>
      <c r="B61" s="48" t="e">
        <f>Dati!B92</f>
        <v>#REF!</v>
      </c>
      <c r="C61" s="54" t="e">
        <f>IF(Dati!C92="","",LOG(Dati!C92))</f>
        <v>#REF!</v>
      </c>
      <c r="D61" s="50" t="e">
        <f>Dati!J92</f>
        <v>#REF!</v>
      </c>
      <c r="E61" s="50" t="e">
        <f>Dati!K92</f>
        <v>#REF!</v>
      </c>
      <c r="F61" s="50" t="e">
        <f>Dati!L92</f>
        <v>#REF!</v>
      </c>
      <c r="G61" s="50" t="e">
        <f>Dati!M92</f>
        <v>#REF!</v>
      </c>
      <c r="H61" s="50" t="e">
        <f>Dati!N92</f>
        <v>#REF!</v>
      </c>
    </row>
    <row r="62" spans="1:16" x14ac:dyDescent="0.25">
      <c r="A62" s="48">
        <f>Dati!A93</f>
        <v>16</v>
      </c>
      <c r="B62" s="48" t="e">
        <f>Dati!B93</f>
        <v>#REF!</v>
      </c>
      <c r="C62" s="54" t="e">
        <f>IF(Dati!C93="","",LOG(Dati!C93))</f>
        <v>#REF!</v>
      </c>
      <c r="D62" s="50" t="e">
        <f>Dati!J93</f>
        <v>#REF!</v>
      </c>
      <c r="E62" s="50" t="e">
        <f>Dati!K93</f>
        <v>#REF!</v>
      </c>
      <c r="F62" s="50" t="e">
        <f>Dati!L93</f>
        <v>#REF!</v>
      </c>
      <c r="G62" s="50" t="e">
        <f>Dati!M93</f>
        <v>#REF!</v>
      </c>
      <c r="H62" s="50" t="e">
        <f>Dati!N93</f>
        <v>#REF!</v>
      </c>
      <c r="K62" s="93"/>
      <c r="L62" s="93"/>
      <c r="M62" s="93"/>
      <c r="N62" s="93" t="str">
        <f>IF(N52&lt;2,"",IF(N58&lt;N59,"Le medie sono uguali con P &lt; 0.05","Attenzione: le accuratezze dei livelli non sono uguali con P &lt; 0.05"))</f>
        <v/>
      </c>
      <c r="O62" s="93"/>
      <c r="P62" s="93"/>
    </row>
    <row r="63" spans="1:16" x14ac:dyDescent="0.25">
      <c r="A63" s="48">
        <f>Dati!A94</f>
        <v>17</v>
      </c>
      <c r="B63" s="48" t="e">
        <f>Dati!B94</f>
        <v>#REF!</v>
      </c>
      <c r="C63" s="54" t="e">
        <f>IF(Dati!C94="","",LOG(Dati!C94))</f>
        <v>#REF!</v>
      </c>
      <c r="D63" s="50" t="e">
        <f>Dati!J94</f>
        <v>#REF!</v>
      </c>
      <c r="E63" s="50" t="e">
        <f>Dati!K94</f>
        <v>#REF!</v>
      </c>
      <c r="F63" s="50" t="e">
        <f>Dati!L94</f>
        <v>#REF!</v>
      </c>
      <c r="G63" s="50" t="e">
        <f>Dati!M94</f>
        <v>#REF!</v>
      </c>
      <c r="H63" s="50" t="e">
        <f>Dati!N94</f>
        <v>#REF!</v>
      </c>
    </row>
    <row r="64" spans="1:16" x14ac:dyDescent="0.25">
      <c r="A64" s="66"/>
      <c r="B64" s="66"/>
      <c r="C64" s="67"/>
      <c r="D64" s="66"/>
      <c r="E64" s="66"/>
      <c r="F64" s="66"/>
      <c r="G64" s="66"/>
      <c r="H64" s="66"/>
    </row>
    <row r="66" spans="1:16" x14ac:dyDescent="0.25">
      <c r="A66" s="39" t="s">
        <v>18</v>
      </c>
      <c r="D66" s="45"/>
      <c r="E66" s="44"/>
      <c r="F66" s="46"/>
      <c r="G66" s="47"/>
      <c r="H66" s="47"/>
      <c r="L66" s="39">
        <v>1</v>
      </c>
      <c r="M66" s="39">
        <v>2</v>
      </c>
      <c r="N66" s="39">
        <v>3</v>
      </c>
      <c r="O66" s="39">
        <v>4</v>
      </c>
      <c r="P66" s="39">
        <v>5</v>
      </c>
    </row>
    <row r="67" spans="1:16" ht="24" x14ac:dyDescent="0.25">
      <c r="A67" s="48" t="str">
        <f>Dati!A109</f>
        <v>N.</v>
      </c>
      <c r="B67" s="48" t="str">
        <f>Dati!B109</f>
        <v>Anno</v>
      </c>
      <c r="C67" s="48" t="str">
        <f>Dati!C109</f>
        <v>Valore assegnato</v>
      </c>
      <c r="D67" s="48">
        <f>Dati!J109</f>
        <v>1</v>
      </c>
      <c r="E67" s="48">
        <f>Dati!K109</f>
        <v>2</v>
      </c>
      <c r="F67" s="48">
        <f>Dati!L109</f>
        <v>3</v>
      </c>
      <c r="G67" s="48">
        <f>Dati!M109</f>
        <v>4</v>
      </c>
      <c r="H67" s="48">
        <f>Dati!N109</f>
        <v>5</v>
      </c>
      <c r="J67" s="39" t="s">
        <v>53</v>
      </c>
      <c r="L67" s="39">
        <f>COUNT(D68:D84)</f>
        <v>5</v>
      </c>
      <c r="M67" s="39">
        <f>COUNT(E68:E84)</f>
        <v>3</v>
      </c>
      <c r="N67" s="39">
        <f>COUNT(F68:F84)</f>
        <v>0</v>
      </c>
      <c r="O67" s="39">
        <f>COUNT(G68:G84)</f>
        <v>3</v>
      </c>
      <c r="P67" s="39">
        <f>COUNT(H68:H84)</f>
        <v>0</v>
      </c>
    </row>
    <row r="68" spans="1:16" x14ac:dyDescent="0.25">
      <c r="A68" s="48">
        <f>Dati!A110</f>
        <v>1</v>
      </c>
      <c r="B68" s="48">
        <f>Dati!B110</f>
        <v>2000</v>
      </c>
      <c r="C68" s="54">
        <f>IF(Dati!C110="","",LOG(Dati!C110))</f>
        <v>2.7032913781186614</v>
      </c>
      <c r="D68" s="48">
        <f>Dati!J110</f>
        <v>3.1461280356782382</v>
      </c>
      <c r="E68" s="48">
        <f>Dati!K110</f>
        <v>3.1461280356782382</v>
      </c>
      <c r="F68" s="48" t="str">
        <f>Dati!L110</f>
        <v/>
      </c>
      <c r="G68" s="48" t="str">
        <f>Dati!M110</f>
        <v/>
      </c>
      <c r="H68" s="48" t="str">
        <f>Dati!N110</f>
        <v/>
      </c>
      <c r="J68" s="39" t="s">
        <v>14</v>
      </c>
      <c r="L68" s="76" t="e">
        <f>IF(L67&lt;2,"",AVERAGE(D68:D84))</f>
        <v>#REF!</v>
      </c>
      <c r="M68" s="76" t="e">
        <f>IF(M67&lt;2,"",AVERAGE(E68:E84))</f>
        <v>#REF!</v>
      </c>
      <c r="N68" s="76" t="str">
        <f>IF(N67&lt;2,"",AVERAGE(F68:F84))</f>
        <v/>
      </c>
      <c r="O68" s="76" t="e">
        <f>IF(O67&lt;2,"",AVERAGE(G68:G84))</f>
        <v>#REF!</v>
      </c>
      <c r="P68" s="76" t="str">
        <f>IF(P67&lt;2,"",AVERAGE(H68:H84))</f>
        <v/>
      </c>
    </row>
    <row r="69" spans="1:16" x14ac:dyDescent="0.25">
      <c r="A69" s="48">
        <f>Dati!A111</f>
        <v>2</v>
      </c>
      <c r="B69" s="48">
        <f>Dati!B111</f>
        <v>2000</v>
      </c>
      <c r="C69" s="54">
        <f>IF(Dati!C111="","",LOG(Dati!C111))</f>
        <v>4.6901960800285138</v>
      </c>
      <c r="D69" s="48">
        <f>Dati!J111</f>
        <v>4.5440680443502757</v>
      </c>
      <c r="E69" s="48">
        <f>Dati!K111</f>
        <v>4.5563025007672868</v>
      </c>
      <c r="F69" s="48" t="str">
        <f>Dati!L111</f>
        <v/>
      </c>
      <c r="G69" s="48" t="str">
        <f>Dati!M111</f>
        <v/>
      </c>
      <c r="H69" s="48" t="str">
        <f>Dati!N111</f>
        <v/>
      </c>
      <c r="J69" s="39" t="s">
        <v>36</v>
      </c>
      <c r="N69" s="39" t="str">
        <f>IF(N67=10,"",IF(N73&lt;2,"",AVERAGE(D68:H84)))</f>
        <v/>
      </c>
    </row>
    <row r="70" spans="1:16" x14ac:dyDescent="0.25">
      <c r="A70" s="48">
        <f>Dati!A112</f>
        <v>3</v>
      </c>
      <c r="B70" s="48">
        <f>Dati!B112</f>
        <v>2001</v>
      </c>
      <c r="C70" s="54">
        <f>IF(Dati!C112="","",LOG(Dati!C112))</f>
        <v>3.9190780923760737</v>
      </c>
      <c r="D70" s="48">
        <f>Dati!J112</f>
        <v>4.0791812460476251</v>
      </c>
      <c r="E70" s="48">
        <f>Dati!K112</f>
        <v>4.0791812460476251</v>
      </c>
      <c r="F70" s="48" t="str">
        <f>Dati!L112</f>
        <v/>
      </c>
      <c r="G70" s="48" t="str">
        <f>Dati!M112</f>
        <v/>
      </c>
      <c r="H70" s="48" t="str">
        <f>Dati!N112</f>
        <v/>
      </c>
      <c r="J70" s="39" t="s">
        <v>37</v>
      </c>
      <c r="L70" s="76" t="e">
        <f>IF(COUNT(D68:D84)&lt;2,"",DEVSQ(D68:D84))</f>
        <v>#REF!</v>
      </c>
      <c r="M70" s="76" t="e">
        <f>IF(COUNT(E68:E84)&lt;2,"",DEVSQ(E68:E84))</f>
        <v>#REF!</v>
      </c>
      <c r="N70" s="76" t="str">
        <f>IF(COUNT(F68:F84)&lt;2,"",DEVSQ(F68:F84))</f>
        <v/>
      </c>
      <c r="O70" s="76" t="e">
        <f>IF(COUNT(G68:G84)&lt;2,"",DEVSQ(G68:G84))</f>
        <v>#REF!</v>
      </c>
      <c r="P70" s="76" t="str">
        <f>IF(COUNT(H68:H84)&lt;2,"",DEVSQ(H68:H84))</f>
        <v/>
      </c>
    </row>
    <row r="71" spans="1:16" x14ac:dyDescent="0.25">
      <c r="A71" s="48">
        <f>Dati!A113</f>
        <v>4</v>
      </c>
      <c r="B71" s="48">
        <f>Dati!B113</f>
        <v>2002</v>
      </c>
      <c r="C71" s="54">
        <f>IF(Dati!C113="","",LOG(Dati!C113))</f>
        <v>4.1760912590556813</v>
      </c>
      <c r="D71" s="48" t="str">
        <f>Dati!J113</f>
        <v/>
      </c>
      <c r="E71" s="48" t="str">
        <f>Dati!K113</f>
        <v/>
      </c>
      <c r="F71" s="48" t="str">
        <f>Dati!L113</f>
        <v/>
      </c>
      <c r="G71" s="48">
        <f>Dati!M113</f>
        <v>4.3424226808222066</v>
      </c>
      <c r="H71" s="48" t="str">
        <f>Dati!N113</f>
        <v/>
      </c>
      <c r="J71" s="39" t="s">
        <v>38</v>
      </c>
      <c r="L71" s="76" t="e">
        <f>IF(COUNT(D68:D84)&lt;2,"",VAR(D68:D84))</f>
        <v>#REF!</v>
      </c>
      <c r="M71" s="76" t="e">
        <f>IF(COUNT(E68:E84)&lt;2,"",VAR(E68:E84))</f>
        <v>#REF!</v>
      </c>
      <c r="N71" s="76" t="str">
        <f>IF(COUNT(F68:F84)&lt;2,"",VAR(F68:F84))</f>
        <v/>
      </c>
      <c r="O71" s="76" t="e">
        <f>IF(COUNT(G68:G84)&lt;2,"",VAR(G68:G84))</f>
        <v>#REF!</v>
      </c>
      <c r="P71" s="76" t="str">
        <f>IF(COUNT(H68:H84)&lt;2,"",VAR(H68:H84))</f>
        <v/>
      </c>
    </row>
    <row r="72" spans="1:16" x14ac:dyDescent="0.25">
      <c r="A72" s="48">
        <f>Dati!A114</f>
        <v>5</v>
      </c>
      <c r="B72" s="48">
        <f>Dati!B114</f>
        <v>2003</v>
      </c>
      <c r="C72" s="54">
        <f>IF(Dati!C114="","",LOG(Dati!C114))</f>
        <v>3.5440680443502757</v>
      </c>
      <c r="D72" s="48">
        <f>Dati!J114</f>
        <v>3.9867717342662448</v>
      </c>
      <c r="E72" s="48" t="str">
        <f>Dati!K114</f>
        <v/>
      </c>
      <c r="F72" s="48" t="str">
        <f>Dati!L114</f>
        <v/>
      </c>
      <c r="G72" s="48">
        <f>Dati!M114</f>
        <v>3.9731278535996988</v>
      </c>
      <c r="H72" s="48" t="str">
        <f>Dati!N114</f>
        <v/>
      </c>
      <c r="J72" s="39" t="s">
        <v>39</v>
      </c>
      <c r="N72" s="40">
        <f>COUNT(D68:H84)</f>
        <v>11</v>
      </c>
    </row>
    <row r="73" spans="1:16" x14ac:dyDescent="0.25">
      <c r="A73" s="48">
        <f>Dati!A115</f>
        <v>6</v>
      </c>
      <c r="B73" s="48">
        <f>Dati!B115</f>
        <v>2003</v>
      </c>
      <c r="C73" s="54" t="str">
        <f>IF(Dati!C115="","",LOG(Dati!C115))</f>
        <v/>
      </c>
      <c r="D73" s="48">
        <f>Dati!J115</f>
        <v>3.8750612633917001</v>
      </c>
      <c r="E73" s="48" t="str">
        <f>Dati!K115</f>
        <v/>
      </c>
      <c r="F73" s="48" t="str">
        <f>Dati!L115</f>
        <v/>
      </c>
      <c r="G73" s="48">
        <f>Dati!M115</f>
        <v>3.9590413923210934</v>
      </c>
      <c r="H73" s="48" t="str">
        <f>Dati!N115</f>
        <v/>
      </c>
      <c r="J73" s="39" t="s">
        <v>40</v>
      </c>
      <c r="N73" s="40">
        <f>COUNT(L70:P70)</f>
        <v>0</v>
      </c>
    </row>
    <row r="74" spans="1:16" ht="15.6" x14ac:dyDescent="0.35">
      <c r="A74" s="48">
        <f>Dati!A116</f>
        <v>7</v>
      </c>
      <c r="B74" s="48" t="str">
        <f>Dati!B116</f>
        <v/>
      </c>
      <c r="C74" s="54" t="str">
        <f>IF(Dati!C116="","",LOG(Dati!C116))</f>
        <v/>
      </c>
      <c r="D74" s="48" t="str">
        <f>Dati!J116</f>
        <v/>
      </c>
      <c r="E74" s="48" t="str">
        <f>Dati!K116</f>
        <v/>
      </c>
      <c r="F74" s="48" t="str">
        <f>Dati!L116</f>
        <v/>
      </c>
      <c r="G74" s="48" t="str">
        <f>Dati!M116</f>
        <v/>
      </c>
      <c r="H74" s="48" t="str">
        <f>Dati!N116</f>
        <v/>
      </c>
      <c r="J74" s="39" t="s">
        <v>41</v>
      </c>
      <c r="N74" s="40">
        <f>N73-1</f>
        <v>-1</v>
      </c>
    </row>
    <row r="75" spans="1:16" x14ac:dyDescent="0.25">
      <c r="A75" s="48">
        <f>Dati!A117</f>
        <v>8</v>
      </c>
      <c r="B75" s="48" t="str">
        <f>Dati!B117</f>
        <v/>
      </c>
      <c r="C75" s="54" t="str">
        <f>IF(Dati!C117="","",LOG(Dati!C117))</f>
        <v/>
      </c>
      <c r="D75" s="48" t="str">
        <f>Dati!J117</f>
        <v/>
      </c>
      <c r="E75" s="48" t="str">
        <f>Dati!K117</f>
        <v/>
      </c>
      <c r="F75" s="48" t="str">
        <f>Dati!L117</f>
        <v/>
      </c>
      <c r="G75" s="48" t="str">
        <f>Dati!M117</f>
        <v/>
      </c>
      <c r="H75" s="48" t="str">
        <f>Dati!N117</f>
        <v/>
      </c>
      <c r="J75" s="39" t="s">
        <v>42</v>
      </c>
      <c r="N75" s="40">
        <f>N72-N73</f>
        <v>11</v>
      </c>
    </row>
    <row r="76" spans="1:16" x14ac:dyDescent="0.25">
      <c r="A76" s="48">
        <f>Dati!A118</f>
        <v>9</v>
      </c>
      <c r="B76" s="48" t="str">
        <f>Dati!B118</f>
        <v/>
      </c>
      <c r="C76" s="54" t="str">
        <f>IF(Dati!C118="","",LOG(Dati!C118))</f>
        <v/>
      </c>
      <c r="D76" s="48" t="str">
        <f>Dati!J118</f>
        <v/>
      </c>
      <c r="E76" s="48" t="str">
        <f>Dati!K118</f>
        <v/>
      </c>
      <c r="F76" s="48" t="str">
        <f>Dati!L118</f>
        <v/>
      </c>
      <c r="G76" s="48" t="str">
        <f>Dati!M118</f>
        <v/>
      </c>
      <c r="H76" s="48" t="str">
        <f>Dati!N118</f>
        <v/>
      </c>
      <c r="J76" s="39" t="s">
        <v>43</v>
      </c>
      <c r="N76" s="90" t="str">
        <f>IF(N73&lt;2,"",SUM(L70:P70)/N75)</f>
        <v/>
      </c>
    </row>
    <row r="77" spans="1:16" x14ac:dyDescent="0.25">
      <c r="A77" s="48">
        <f>Dati!A119</f>
        <v>10</v>
      </c>
      <c r="B77" s="48" t="e">
        <f>Dati!B119</f>
        <v>#REF!</v>
      </c>
      <c r="C77" s="54" t="e">
        <f>IF(Dati!C119="","",LOG(Dati!C119))</f>
        <v>#REF!</v>
      </c>
      <c r="D77" s="48" t="e">
        <f>Dati!J119</f>
        <v>#REF!</v>
      </c>
      <c r="E77" s="48" t="e">
        <f>Dati!K119</f>
        <v>#REF!</v>
      </c>
      <c r="F77" s="48" t="e">
        <f>Dati!L119</f>
        <v>#REF!</v>
      </c>
      <c r="G77" s="48" t="e">
        <f>Dati!M119</f>
        <v>#REF!</v>
      </c>
      <c r="H77" s="48" t="e">
        <f>Dati!N119</f>
        <v>#REF!</v>
      </c>
      <c r="J77" s="39" t="s">
        <v>44</v>
      </c>
      <c r="L77" s="90" t="e">
        <f>IF(L70="","",(N69-L68)^2*L67)</f>
        <v>#REF!</v>
      </c>
      <c r="M77" s="90" t="e">
        <f>IF(M70="","",(N69-M68)^2*M67)</f>
        <v>#REF!</v>
      </c>
      <c r="N77" s="90" t="str">
        <f>IF(N70="","",(N69-N68)^2*N67)</f>
        <v/>
      </c>
      <c r="O77" s="90" t="e">
        <f>IF(O70="","",(N69-O68)^2*O67)</f>
        <v>#REF!</v>
      </c>
      <c r="P77" s="90" t="str">
        <f>IF(P70="","",(N69-P68)^2*P67)</f>
        <v/>
      </c>
    </row>
    <row r="78" spans="1:16" x14ac:dyDescent="0.25">
      <c r="A78" s="48">
        <f>Dati!A120</f>
        <v>11</v>
      </c>
      <c r="B78" s="48" t="e">
        <f>Dati!B120</f>
        <v>#REF!</v>
      </c>
      <c r="C78" s="54" t="e">
        <f>IF(Dati!C120="","",LOG(Dati!C120))</f>
        <v>#REF!</v>
      </c>
      <c r="D78" s="48" t="e">
        <f>Dati!J120</f>
        <v>#REF!</v>
      </c>
      <c r="E78" s="48" t="e">
        <f>Dati!K120</f>
        <v>#REF!</v>
      </c>
      <c r="F78" s="48" t="e">
        <f>Dati!L120</f>
        <v>#REF!</v>
      </c>
      <c r="G78" s="48" t="e">
        <f>Dati!M120</f>
        <v>#REF!</v>
      </c>
      <c r="H78" s="48" t="e">
        <f>Dati!N120</f>
        <v>#REF!</v>
      </c>
      <c r="J78" s="39" t="s">
        <v>45</v>
      </c>
      <c r="N78" s="90" t="str">
        <f>IF(N73&lt;2,"",SUM(L77:P77)/N74)</f>
        <v/>
      </c>
    </row>
    <row r="79" spans="1:16" x14ac:dyDescent="0.25">
      <c r="A79" s="48">
        <f>Dati!A121</f>
        <v>12</v>
      </c>
      <c r="B79" s="48" t="e">
        <f>Dati!B121</f>
        <v>#REF!</v>
      </c>
      <c r="C79" s="54" t="e">
        <f>IF(Dati!C121="","",LOG(Dati!C121))</f>
        <v>#REF!</v>
      </c>
      <c r="D79" s="48" t="e">
        <f>Dati!J121</f>
        <v>#REF!</v>
      </c>
      <c r="E79" s="48" t="e">
        <f>Dati!K121</f>
        <v>#REF!</v>
      </c>
      <c r="F79" s="48" t="e">
        <f>Dati!L121</f>
        <v>#REF!</v>
      </c>
      <c r="G79" s="48" t="e">
        <f>Dati!M121</f>
        <v>#REF!</v>
      </c>
      <c r="H79" s="48" t="e">
        <f>Dati!N121</f>
        <v>#REF!</v>
      </c>
      <c r="J79" s="73" t="s">
        <v>46</v>
      </c>
      <c r="K79" s="73"/>
      <c r="N79" s="91" t="str">
        <f>IF(N73&lt;2,"",N78/N76)</f>
        <v/>
      </c>
    </row>
    <row r="80" spans="1:16" x14ac:dyDescent="0.25">
      <c r="A80" s="48">
        <f>Dati!A122</f>
        <v>13</v>
      </c>
      <c r="B80" s="48" t="e">
        <f>Dati!B122</f>
        <v>#REF!</v>
      </c>
      <c r="C80" s="54" t="e">
        <f>IF(Dati!C122="","",LOG(Dati!C122))</f>
        <v>#REF!</v>
      </c>
      <c r="D80" s="48" t="e">
        <f>Dati!J122</f>
        <v>#REF!</v>
      </c>
      <c r="E80" s="48" t="e">
        <f>Dati!K122</f>
        <v>#REF!</v>
      </c>
      <c r="F80" s="48" t="e">
        <f>Dati!L122</f>
        <v>#REF!</v>
      </c>
      <c r="G80" s="48" t="e">
        <f>Dati!M122</f>
        <v>#REF!</v>
      </c>
      <c r="H80" s="48" t="e">
        <f>Dati!N122</f>
        <v>#REF!</v>
      </c>
      <c r="J80" s="73" t="s">
        <v>50</v>
      </c>
      <c r="K80" s="73"/>
      <c r="N80" s="91" t="str">
        <f>IF(N73&lt;2,"",FINV(0.05,N74,N75))</f>
        <v/>
      </c>
    </row>
    <row r="81" spans="1:16" x14ac:dyDescent="0.25">
      <c r="A81" s="48">
        <f>Dati!A123</f>
        <v>14</v>
      </c>
      <c r="B81" s="48" t="e">
        <f>Dati!B123</f>
        <v>#REF!</v>
      </c>
      <c r="C81" s="54" t="e">
        <f>IF(Dati!C123="","",LOG(Dati!C123))</f>
        <v>#REF!</v>
      </c>
      <c r="D81" s="48" t="e">
        <f>Dati!J123</f>
        <v>#REF!</v>
      </c>
      <c r="E81" s="48" t="e">
        <f>Dati!K123</f>
        <v>#REF!</v>
      </c>
      <c r="F81" s="48" t="e">
        <f>Dati!L123</f>
        <v>#REF!</v>
      </c>
      <c r="G81" s="48" t="e">
        <f>Dati!M123</f>
        <v>#REF!</v>
      </c>
      <c r="H81" s="48" t="e">
        <f>Dati!N123</f>
        <v>#REF!</v>
      </c>
      <c r="J81" s="41" t="s">
        <v>47</v>
      </c>
      <c r="K81" s="41"/>
      <c r="N81" s="92" t="str">
        <f>IF(N73&lt;2,"",FDIST(N79,N74,N75))</f>
        <v/>
      </c>
    </row>
    <row r="82" spans="1:16" x14ac:dyDescent="0.25">
      <c r="A82" s="48">
        <f>Dati!A124</f>
        <v>15</v>
      </c>
      <c r="B82" s="48" t="e">
        <f>Dati!B124</f>
        <v>#REF!</v>
      </c>
      <c r="C82" s="54" t="e">
        <f>IF(Dati!C124="","",LOG(Dati!C124))</f>
        <v>#REF!</v>
      </c>
      <c r="D82" s="48" t="e">
        <f>Dati!J124</f>
        <v>#REF!</v>
      </c>
      <c r="E82" s="48" t="e">
        <f>Dati!K124</f>
        <v>#REF!</v>
      </c>
      <c r="F82" s="48" t="e">
        <f>Dati!L124</f>
        <v>#REF!</v>
      </c>
      <c r="G82" s="48" t="e">
        <f>Dati!M124</f>
        <v>#REF!</v>
      </c>
      <c r="H82" s="48" t="e">
        <f>Dati!N124</f>
        <v>#REF!</v>
      </c>
    </row>
    <row r="83" spans="1:16" x14ac:dyDescent="0.25">
      <c r="A83" s="48">
        <f>Dati!A125</f>
        <v>16</v>
      </c>
      <c r="B83" s="48" t="e">
        <f>Dati!B125</f>
        <v>#REF!</v>
      </c>
      <c r="C83" s="54" t="e">
        <f>IF(Dati!C125="","",LOG(Dati!C125))</f>
        <v>#REF!</v>
      </c>
      <c r="D83" s="48" t="e">
        <f>Dati!J125</f>
        <v>#REF!</v>
      </c>
      <c r="E83" s="48" t="e">
        <f>Dati!K125</f>
        <v>#REF!</v>
      </c>
      <c r="F83" s="48" t="e">
        <f>Dati!L125</f>
        <v>#REF!</v>
      </c>
      <c r="G83" s="48" t="e">
        <f>Dati!M125</f>
        <v>#REF!</v>
      </c>
      <c r="H83" s="48" t="e">
        <f>Dati!N125</f>
        <v>#REF!</v>
      </c>
      <c r="K83" s="93"/>
      <c r="L83" s="93"/>
      <c r="M83" s="93"/>
      <c r="N83" s="93" t="str">
        <f>IF(N73&lt;2,"",IF(N79&lt;N80,"Le medie sono uguali con P &lt; 0.05","Attenzione: le accuratezze dei livelli non sono uguali con P &lt; 0.05"))</f>
        <v/>
      </c>
      <c r="O83" s="93"/>
      <c r="P83" s="93"/>
    </row>
    <row r="84" spans="1:16" x14ac:dyDescent="0.25">
      <c r="A84" s="48">
        <f>Dati!A126</f>
        <v>17</v>
      </c>
      <c r="B84" s="48" t="e">
        <f>Dati!B126</f>
        <v>#REF!</v>
      </c>
      <c r="C84" s="54" t="e">
        <f>IF(Dati!C126="","",LOG(Dati!C126))</f>
        <v>#REF!</v>
      </c>
      <c r="D84" s="48" t="e">
        <f>Dati!J126</f>
        <v>#REF!</v>
      </c>
      <c r="E84" s="48" t="e">
        <f>Dati!K126</f>
        <v>#REF!</v>
      </c>
      <c r="F84" s="48" t="e">
        <f>Dati!L126</f>
        <v>#REF!</v>
      </c>
      <c r="G84" s="48" t="e">
        <f>Dati!M126</f>
        <v>#REF!</v>
      </c>
      <c r="H84" s="48" t="e">
        <f>Dati!N126</f>
        <v>#REF!</v>
      </c>
    </row>
    <row r="85" spans="1:16" x14ac:dyDescent="0.25">
      <c r="A85" s="48"/>
      <c r="B85" s="48"/>
      <c r="C85" s="67"/>
      <c r="D85" s="66"/>
      <c r="E85" s="66"/>
      <c r="F85" s="66"/>
      <c r="G85" s="66"/>
      <c r="H85" s="66"/>
    </row>
    <row r="87" spans="1:16" x14ac:dyDescent="0.25">
      <c r="A87" s="39" t="s">
        <v>22</v>
      </c>
      <c r="D87" s="45"/>
      <c r="E87" s="44"/>
      <c r="F87" s="46"/>
      <c r="G87" s="47"/>
      <c r="H87" s="47"/>
      <c r="L87" s="39">
        <v>1</v>
      </c>
      <c r="M87" s="39">
        <v>2</v>
      </c>
      <c r="N87" s="39">
        <v>3</v>
      </c>
      <c r="O87" s="39">
        <v>4</v>
      </c>
      <c r="P87" s="39">
        <v>5</v>
      </c>
    </row>
    <row r="88" spans="1:16" ht="24" x14ac:dyDescent="0.25">
      <c r="A88" s="48" t="str">
        <f>Dati!A141</f>
        <v>N.</v>
      </c>
      <c r="B88" s="48" t="str">
        <f>Dati!B141</f>
        <v>Anno</v>
      </c>
      <c r="C88" s="48" t="str">
        <f>Dati!C141</f>
        <v>Valore assegnato</v>
      </c>
      <c r="D88" s="48">
        <f>Dati!J141</f>
        <v>1</v>
      </c>
      <c r="E88" s="48">
        <f>Dati!K141</f>
        <v>2</v>
      </c>
      <c r="F88" s="48">
        <f>Dati!L141</f>
        <v>3</v>
      </c>
      <c r="G88" s="48">
        <f>Dati!M141</f>
        <v>4</v>
      </c>
      <c r="H88" s="48">
        <f>Dati!N141</f>
        <v>5</v>
      </c>
      <c r="J88" s="39" t="s">
        <v>53</v>
      </c>
      <c r="L88" s="39">
        <f>COUNT(D89:D105)</f>
        <v>8</v>
      </c>
      <c r="M88" s="39">
        <f>COUNT(E89:E105)</f>
        <v>2</v>
      </c>
      <c r="N88" s="39">
        <f>COUNT(F89:F105)</f>
        <v>0</v>
      </c>
      <c r="O88" s="39">
        <f>COUNT(G89:G105)</f>
        <v>7</v>
      </c>
      <c r="P88" s="39">
        <f>COUNT(H89:H105)</f>
        <v>5</v>
      </c>
    </row>
    <row r="89" spans="1:16" x14ac:dyDescent="0.25">
      <c r="A89" s="48">
        <f>Dati!A142</f>
        <v>1</v>
      </c>
      <c r="B89" s="48">
        <f>Dati!B142</f>
        <v>2000</v>
      </c>
      <c r="C89" s="54" t="e">
        <f>IF(Dati!C142="","",LOG(Dati!C142))</f>
        <v>#VALUE!</v>
      </c>
      <c r="D89" s="48" t="e">
        <f>Dati!J142</f>
        <v>#VALUE!</v>
      </c>
      <c r="E89" s="48" t="str">
        <f>Dati!K142</f>
        <v/>
      </c>
      <c r="F89" s="48" t="e">
        <f>Dati!L142</f>
        <v>#VALUE!</v>
      </c>
      <c r="G89" s="48" t="str">
        <f>Dati!M142</f>
        <v/>
      </c>
      <c r="H89" s="48" t="str">
        <f>Dati!N142</f>
        <v/>
      </c>
      <c r="J89" s="39" t="s">
        <v>14</v>
      </c>
      <c r="L89" s="76" t="e">
        <f>IF(L88&lt;2,"",AVERAGE(D89:D105))</f>
        <v>#VALUE!</v>
      </c>
      <c r="M89" s="76">
        <f>IF(M88&lt;2,"",AVERAGE(E89:E105))</f>
        <v>3.0791812460476251</v>
      </c>
      <c r="N89" s="76" t="str">
        <f>IF(N88&lt;2,"",AVERAGE(F89:F105))</f>
        <v/>
      </c>
      <c r="O89" s="76" t="e">
        <f>IF(O88&lt;2,"",AVERAGE(G89:G105))</f>
        <v>#VALUE!</v>
      </c>
      <c r="P89" s="76">
        <f>IF(P88&lt;2,"",AVERAGE(H89:H105))</f>
        <v>3.0958910595223257</v>
      </c>
    </row>
    <row r="90" spans="1:16" x14ac:dyDescent="0.25">
      <c r="A90" s="48">
        <f>Dati!A143</f>
        <v>2</v>
      </c>
      <c r="B90" s="48">
        <f>Dati!B143</f>
        <v>2000</v>
      </c>
      <c r="C90" s="54">
        <f>IF(Dati!C143="","",LOG(Dati!C143))</f>
        <v>3</v>
      </c>
      <c r="D90" s="48">
        <f>Dati!J143</f>
        <v>3.1760912590556813</v>
      </c>
      <c r="E90" s="48">
        <f>Dati!K143</f>
        <v>3.255272505103306</v>
      </c>
      <c r="F90" s="48" t="str">
        <f>Dati!L143</f>
        <v/>
      </c>
      <c r="G90" s="48" t="str">
        <f>Dati!M143</f>
        <v/>
      </c>
      <c r="H90" s="48" t="str">
        <f>Dati!N143</f>
        <v/>
      </c>
      <c r="J90" s="39" t="s">
        <v>36</v>
      </c>
      <c r="N90" s="39" t="e">
        <f>IF(N88=10,"",IF(N94&lt;2,"",AVERAGE(D89:H105)))</f>
        <v>#VALUE!</v>
      </c>
    </row>
    <row r="91" spans="1:16" x14ac:dyDescent="0.25">
      <c r="A91" s="48">
        <f>Dati!A144</f>
        <v>3</v>
      </c>
      <c r="B91" s="48">
        <f>Dati!B144</f>
        <v>2002</v>
      </c>
      <c r="C91" s="54" t="e">
        <f>IF(Dati!C144="","",LOG(Dati!C144))</f>
        <v>#VALUE!</v>
      </c>
      <c r="D91" s="48" t="str">
        <f>Dati!J144</f>
        <v/>
      </c>
      <c r="E91" s="48" t="str">
        <f>Dati!K144</f>
        <v/>
      </c>
      <c r="F91" s="48" t="e">
        <f>Dati!L144</f>
        <v>#VALUE!</v>
      </c>
      <c r="G91" s="48" t="e">
        <f>Dati!M144</f>
        <v>#VALUE!</v>
      </c>
      <c r="H91" s="48" t="str">
        <f>Dati!N144</f>
        <v/>
      </c>
      <c r="J91" s="39" t="s">
        <v>37</v>
      </c>
      <c r="L91" s="76" t="e">
        <f>IF(COUNT(D89:D105)&lt;2,"",DEVSQ(D89:D105))</f>
        <v>#VALUE!</v>
      </c>
      <c r="M91" s="76">
        <f>IF(COUNT(E89:E105)&lt;2,"",DEVSQ(E89:E105))</f>
        <v>6.2016263031630006E-2</v>
      </c>
      <c r="N91" s="76" t="str">
        <f>IF(COUNT(F89:F105)&lt;2,"",DEVSQ(F89:F105))</f>
        <v/>
      </c>
      <c r="O91" s="76" t="e">
        <f>IF(COUNT(G89:G105)&lt;2,"",DEVSQ(G89:G105))</f>
        <v>#VALUE!</v>
      </c>
      <c r="P91" s="76">
        <f>IF(COUNT(H89:H105)&lt;2,"",DEVSQ(H89:H105))</f>
        <v>0.65876528370028842</v>
      </c>
    </row>
    <row r="92" spans="1:16" x14ac:dyDescent="0.25">
      <c r="A92" s="48">
        <f>Dati!A145</f>
        <v>4</v>
      </c>
      <c r="B92" s="48">
        <f>Dati!B145</f>
        <v>2003</v>
      </c>
      <c r="C92" s="54" t="e">
        <f>IF(Dati!C145="","",LOG(Dati!C145))</f>
        <v>#VALUE!</v>
      </c>
      <c r="D92" s="48" t="str">
        <f>Dati!J145</f>
        <v/>
      </c>
      <c r="E92" s="48" t="str">
        <f>Dati!K145</f>
        <v/>
      </c>
      <c r="F92" s="48" t="e">
        <f>Dati!L145</f>
        <v>#VALUE!</v>
      </c>
      <c r="G92" s="48" t="e">
        <f>Dati!M145</f>
        <v>#VALUE!</v>
      </c>
      <c r="H92" s="48" t="str">
        <f>Dati!N145</f>
        <v/>
      </c>
      <c r="J92" s="39" t="s">
        <v>38</v>
      </c>
      <c r="L92" s="76" t="e">
        <f>IF(COUNT(D89:D105)&lt;2,"",VAR(D89:D105))</f>
        <v>#VALUE!</v>
      </c>
      <c r="M92" s="76">
        <f>IF(COUNT(E89:E105)&lt;2,"",VAR(E89:E105))</f>
        <v>6.2016263031630006E-2</v>
      </c>
      <c r="N92" s="76" t="str">
        <f>IF(COUNT(F89:F105)&lt;2,"",VAR(F89:F105))</f>
        <v/>
      </c>
      <c r="O92" s="76" t="e">
        <f>IF(COUNT(G89:G105)&lt;2,"",VAR(G89:G105))</f>
        <v>#VALUE!</v>
      </c>
      <c r="P92" s="76">
        <f>IF(COUNT(H89:H105)&lt;2,"",VAR(H89:H105))</f>
        <v>0.16469132092507088</v>
      </c>
    </row>
    <row r="93" spans="1:16" x14ac:dyDescent="0.25">
      <c r="A93" s="48">
        <f>Dati!A146</f>
        <v>5</v>
      </c>
      <c r="B93" s="48">
        <f>Dati!B146</f>
        <v>2003</v>
      </c>
      <c r="C93" s="54">
        <f>IF(Dati!C146="","",LOG(Dati!C146))</f>
        <v>3.1760912590556813</v>
      </c>
      <c r="D93" s="48">
        <f>Dati!J146</f>
        <v>3.2041199826559246</v>
      </c>
      <c r="E93" s="48" t="str">
        <f>Dati!K146</f>
        <v/>
      </c>
      <c r="F93" s="48" t="str">
        <f>Dati!L146</f>
        <v/>
      </c>
      <c r="G93" s="48">
        <f>Dati!M146</f>
        <v>3.2304489213782741</v>
      </c>
      <c r="H93" s="48" t="str">
        <f>Dati!N146</f>
        <v/>
      </c>
      <c r="J93" s="39" t="s">
        <v>39</v>
      </c>
      <c r="N93" s="40">
        <f>COUNT(D89:H105)</f>
        <v>22</v>
      </c>
    </row>
    <row r="94" spans="1:16" x14ac:dyDescent="0.25">
      <c r="A94" s="48">
        <f>Dati!A147</f>
        <v>6</v>
      </c>
      <c r="B94" s="48" t="str">
        <f>Dati!B147</f>
        <v/>
      </c>
      <c r="C94" s="54" t="str">
        <f>IF(Dati!C147="","",LOG(Dati!C147))</f>
        <v/>
      </c>
      <c r="D94" s="48">
        <f>Dati!J147</f>
        <v>3.2787536009528289</v>
      </c>
      <c r="E94" s="48" t="str">
        <f>Dati!K147</f>
        <v/>
      </c>
      <c r="F94" s="48" t="str">
        <f>Dati!L147</f>
        <v/>
      </c>
      <c r="G94" s="48">
        <f>Dati!M147</f>
        <v>3.2787536009528289</v>
      </c>
      <c r="H94" s="48" t="str">
        <f>Dati!N147</f>
        <v/>
      </c>
      <c r="J94" s="39" t="s">
        <v>40</v>
      </c>
      <c r="N94" s="40">
        <f>COUNT(L91:P91)</f>
        <v>2</v>
      </c>
    </row>
    <row r="95" spans="1:16" ht="15.6" x14ac:dyDescent="0.35">
      <c r="A95" s="48">
        <f>Dati!A148</f>
        <v>7</v>
      </c>
      <c r="B95" s="48">
        <f>Dati!B148</f>
        <v>2204</v>
      </c>
      <c r="C95" s="54">
        <f>IF(Dati!C148="","",LOG(Dati!C148))</f>
        <v>3.7037211599270199</v>
      </c>
      <c r="D95" s="48">
        <f>Dati!J148</f>
        <v>3.2041199826559246</v>
      </c>
      <c r="E95" s="48">
        <f>Dati!K148</f>
        <v>2.9030899869919438</v>
      </c>
      <c r="F95" s="48" t="str">
        <f>Dati!L148</f>
        <v/>
      </c>
      <c r="G95" s="48">
        <f>Dati!M148</f>
        <v>3.3979400086720375</v>
      </c>
      <c r="H95" s="48" t="str">
        <f>Dati!N148</f>
        <v/>
      </c>
      <c r="J95" s="39" t="s">
        <v>41</v>
      </c>
      <c r="N95" s="40">
        <f>N94-1</f>
        <v>1</v>
      </c>
    </row>
    <row r="96" spans="1:16" x14ac:dyDescent="0.25">
      <c r="A96" s="48">
        <f>Dati!A149</f>
        <v>8</v>
      </c>
      <c r="B96" s="48">
        <f>Dati!B149</f>
        <v>2005</v>
      </c>
      <c r="C96" s="54">
        <f>IF(Dati!C149="","",LOG(Dati!C149))</f>
        <v>3.0413926851582249</v>
      </c>
      <c r="D96" s="48" t="str">
        <f>Dati!J149</f>
        <v/>
      </c>
      <c r="E96" s="48" t="str">
        <f>Dati!K149</f>
        <v/>
      </c>
      <c r="F96" s="48" t="str">
        <f>Dati!L149</f>
        <v/>
      </c>
      <c r="G96" s="48">
        <f>Dati!M149</f>
        <v>2.5051499783199058</v>
      </c>
      <c r="H96" s="48" t="str">
        <f>Dati!N149</f>
        <v/>
      </c>
      <c r="J96" s="39" t="s">
        <v>42</v>
      </c>
      <c r="N96" s="40">
        <f>N93-N94</f>
        <v>20</v>
      </c>
    </row>
    <row r="97" spans="1:16" x14ac:dyDescent="0.25">
      <c r="A97" s="48">
        <f>Dati!A150</f>
        <v>9</v>
      </c>
      <c r="B97" s="48" t="str">
        <f>Dati!B150</f>
        <v/>
      </c>
      <c r="C97" s="54" t="str">
        <f>IF(Dati!C150="","",LOG(Dati!C150))</f>
        <v/>
      </c>
      <c r="D97" s="48" t="str">
        <f>Dati!J150</f>
        <v/>
      </c>
      <c r="E97" s="48" t="str">
        <f>Dati!K150</f>
        <v/>
      </c>
      <c r="F97" s="48" t="str">
        <f>Dati!L150</f>
        <v/>
      </c>
      <c r="G97" s="48">
        <f>Dati!M150</f>
        <v>2.5051499783199058</v>
      </c>
      <c r="H97" s="48" t="str">
        <f>Dati!N150</f>
        <v/>
      </c>
      <c r="J97" s="39" t="s">
        <v>43</v>
      </c>
      <c r="N97" s="90" t="e">
        <f>IF(N94&lt;2,"",SUM(L91:P91)/N96)</f>
        <v>#VALUE!</v>
      </c>
    </row>
    <row r="98" spans="1:16" x14ac:dyDescent="0.25">
      <c r="A98" s="48">
        <f>Dati!A151</f>
        <v>10</v>
      </c>
      <c r="B98" s="48">
        <f>Dati!B151</f>
        <v>2005</v>
      </c>
      <c r="C98" s="54">
        <f>IF(Dati!C151="","",LOG(Dati!C151))</f>
        <v>2.568201724066995</v>
      </c>
      <c r="D98" s="48">
        <f>Dati!J151</f>
        <v>3.2041199826559246</v>
      </c>
      <c r="E98" s="48" t="str">
        <f>Dati!K151</f>
        <v/>
      </c>
      <c r="F98" s="48" t="str">
        <f>Dati!L151</f>
        <v/>
      </c>
      <c r="G98" s="48">
        <f>Dati!M151</f>
        <v>3.0791812460476247</v>
      </c>
      <c r="H98" s="48">
        <f>Dati!N151</f>
        <v>3.0791812460476247</v>
      </c>
      <c r="J98" s="39" t="s">
        <v>44</v>
      </c>
      <c r="L98" s="90" t="e">
        <f>IF(L91="","",(N90-L89)^2*L88)</f>
        <v>#VALUE!</v>
      </c>
      <c r="M98" s="90" t="e">
        <f>IF(M91="","",(N90-M89)^2*M88)</f>
        <v>#VALUE!</v>
      </c>
      <c r="N98" s="90" t="str">
        <f>IF(N91="","",(N90-N89)^2*N88)</f>
        <v/>
      </c>
      <c r="O98" s="90" t="e">
        <f>IF(O91="","",(N90-O89)^2*O88)</f>
        <v>#VALUE!</v>
      </c>
      <c r="P98" s="90" t="e">
        <f>IF(P91="","",(N90-P89)^2*P88)</f>
        <v>#VALUE!</v>
      </c>
    </row>
    <row r="99" spans="1:16" x14ac:dyDescent="0.25">
      <c r="A99" s="48">
        <f>Dati!A152</f>
        <v>11</v>
      </c>
      <c r="B99" s="48" t="str">
        <f>Dati!B152</f>
        <v/>
      </c>
      <c r="C99" s="54" t="str">
        <f>IF(Dati!C152="","",LOG(Dati!C152))</f>
        <v/>
      </c>
      <c r="D99" s="48">
        <f>Dati!J152</f>
        <v>2.6532125137753435</v>
      </c>
      <c r="E99" s="48" t="str">
        <f>Dati!K152</f>
        <v/>
      </c>
      <c r="F99" s="48" t="str">
        <f>Dati!L152</f>
        <v/>
      </c>
      <c r="G99" s="48">
        <f>Dati!M152</f>
        <v>2.9294189257142929</v>
      </c>
      <c r="H99" s="48">
        <f>Dati!N152</f>
        <v>2.7242758696007892</v>
      </c>
      <c r="J99" s="39" t="s">
        <v>45</v>
      </c>
      <c r="N99" s="90" t="e">
        <f>IF(N94&lt;2,"",SUM(L98:P98)/N95)</f>
        <v>#VALUE!</v>
      </c>
    </row>
    <row r="100" spans="1:16" x14ac:dyDescent="0.25">
      <c r="A100" s="48">
        <f>Dati!A153</f>
        <v>12</v>
      </c>
      <c r="B100" s="48" t="str">
        <f>Dati!B153</f>
        <v/>
      </c>
      <c r="C100" s="54" t="str">
        <f>IF(Dati!C153="","",LOG(Dati!C153))</f>
        <v/>
      </c>
      <c r="D100" s="48" t="str">
        <f>Dati!J153</f>
        <v/>
      </c>
      <c r="E100" s="48" t="str">
        <f>Dati!K153</f>
        <v/>
      </c>
      <c r="F100" s="48" t="str">
        <f>Dati!L153</f>
        <v/>
      </c>
      <c r="G100" s="48" t="str">
        <f>Dati!M153</f>
        <v/>
      </c>
      <c r="H100" s="48">
        <f>Dati!N153</f>
        <v>2.716003343634799</v>
      </c>
      <c r="J100" s="73" t="s">
        <v>46</v>
      </c>
      <c r="K100" s="73"/>
      <c r="N100" s="91" t="e">
        <f>IF(N94&lt;2,"",N99/N97)</f>
        <v>#VALUE!</v>
      </c>
    </row>
    <row r="101" spans="1:16" x14ac:dyDescent="0.25">
      <c r="A101" s="48">
        <f>Dati!A154</f>
        <v>13</v>
      </c>
      <c r="B101" s="48">
        <f>Dati!B154</f>
        <v>2006</v>
      </c>
      <c r="C101" s="54">
        <f>IF(Dati!C154="","",LOG(Dati!C154))</f>
        <v>3.3521825181113627</v>
      </c>
      <c r="D101" s="48">
        <f>Dati!J154</f>
        <v>3.5314789170422549</v>
      </c>
      <c r="E101" s="48" t="str">
        <f>Dati!K154</f>
        <v/>
      </c>
      <c r="F101" s="48" t="str">
        <f>Dati!L154</f>
        <v/>
      </c>
      <c r="G101" s="48" t="str">
        <f>Dati!M154</f>
        <v/>
      </c>
      <c r="H101" s="48">
        <f>Dati!N154</f>
        <v>3.2787536009528289</v>
      </c>
      <c r="J101" s="73" t="s">
        <v>50</v>
      </c>
      <c r="K101" s="73"/>
      <c r="N101" s="91">
        <f>IF(N94&lt;2,"",FINV(0.05,N95,N96))</f>
        <v>4.3512435033292896</v>
      </c>
    </row>
    <row r="102" spans="1:16" x14ac:dyDescent="0.25">
      <c r="A102" s="48">
        <f>Dati!A155</f>
        <v>14</v>
      </c>
      <c r="B102" s="48">
        <f>Dati!B155</f>
        <v>2007</v>
      </c>
      <c r="C102" s="54">
        <f>IF(Dati!C155="","",LOG(Dati!C155))</f>
        <v>3.8543060418010806</v>
      </c>
      <c r="D102" s="48">
        <f>Dati!J155</f>
        <v>3.7634279935629373</v>
      </c>
      <c r="E102" s="48" t="str">
        <f>Dati!K155</f>
        <v/>
      </c>
      <c r="F102" s="48" t="str">
        <f>Dati!L155</f>
        <v/>
      </c>
      <c r="G102" s="48" t="str">
        <f>Dati!M155</f>
        <v/>
      </c>
      <c r="H102" s="48">
        <f>Dati!N155</f>
        <v>3.6812412373755872</v>
      </c>
      <c r="J102" s="41" t="s">
        <v>47</v>
      </c>
      <c r="K102" s="41"/>
      <c r="N102" s="92" t="e">
        <f>IF(N94&lt;2,"",FDIST(N100,N95,N96))</f>
        <v>#VALUE!</v>
      </c>
    </row>
    <row r="103" spans="1:16" x14ac:dyDescent="0.25">
      <c r="A103" s="48">
        <f>Dati!A156</f>
        <v>15</v>
      </c>
      <c r="B103" s="48" t="str">
        <f>Dati!B156</f>
        <v/>
      </c>
      <c r="C103" s="54" t="str">
        <f>IF(Dati!C156="","",LOG(Dati!C156))</f>
        <v/>
      </c>
      <c r="D103" s="48" t="str">
        <f>Dati!J156</f>
        <v/>
      </c>
      <c r="E103" s="48" t="str">
        <f>Dati!K156</f>
        <v/>
      </c>
      <c r="F103" s="48" t="str">
        <f>Dati!L156</f>
        <v/>
      </c>
      <c r="G103" s="48" t="str">
        <f>Dati!M156</f>
        <v/>
      </c>
      <c r="H103" s="48" t="str">
        <f>Dati!N156</f>
        <v/>
      </c>
    </row>
    <row r="104" spans="1:16" x14ac:dyDescent="0.25">
      <c r="A104" s="48">
        <f>Dati!A157</f>
        <v>16</v>
      </c>
      <c r="B104" s="48" t="str">
        <f>Dati!B157</f>
        <v/>
      </c>
      <c r="C104" s="54" t="str">
        <f>IF(Dati!C157="","",LOG(Dati!C157))</f>
        <v/>
      </c>
      <c r="D104" s="48" t="str">
        <f>Dati!J157</f>
        <v/>
      </c>
      <c r="E104" s="48" t="str">
        <f>Dati!K157</f>
        <v/>
      </c>
      <c r="F104" s="48" t="str">
        <f>Dati!L157</f>
        <v/>
      </c>
      <c r="G104" s="48" t="str">
        <f>Dati!M157</f>
        <v/>
      </c>
      <c r="H104" s="48" t="str">
        <f>Dati!N157</f>
        <v/>
      </c>
      <c r="K104" s="93"/>
      <c r="L104" s="93"/>
      <c r="M104" s="93"/>
      <c r="N104" s="93" t="e">
        <f>IF(N94&lt;2,"",IF(N100&lt;N101,"Le medie sono uguali con P &lt; 0.05","Attenzione: le accuratezze dei livelli non sono uguali con P &lt; 0.05"))</f>
        <v>#VALUE!</v>
      </c>
      <c r="O104" s="93"/>
      <c r="P104" s="93"/>
    </row>
    <row r="105" spans="1:16" x14ac:dyDescent="0.25">
      <c r="A105" s="48">
        <f>Dati!A158</f>
        <v>17</v>
      </c>
      <c r="B105" s="48" t="str">
        <f>Dati!B158</f>
        <v/>
      </c>
      <c r="C105" s="54" t="str">
        <f>IF(Dati!C158="","",LOG(Dati!C158))</f>
        <v/>
      </c>
      <c r="D105" s="48" t="str">
        <f>Dati!J158</f>
        <v/>
      </c>
      <c r="E105" s="48" t="str">
        <f>Dati!K158</f>
        <v/>
      </c>
      <c r="F105" s="48" t="str">
        <f>Dati!L158</f>
        <v/>
      </c>
      <c r="G105" s="48" t="str">
        <f>Dati!M158</f>
        <v/>
      </c>
      <c r="H105" s="48" t="str">
        <f>Dati!N158</f>
        <v/>
      </c>
    </row>
    <row r="106" spans="1:16" x14ac:dyDescent="0.25">
      <c r="A106" s="48"/>
      <c r="B106" s="48"/>
      <c r="C106" s="67"/>
      <c r="D106" s="66"/>
      <c r="E106" s="66"/>
      <c r="F106" s="66"/>
      <c r="G106" s="66"/>
      <c r="H106" s="66"/>
    </row>
    <row r="108" spans="1:16" x14ac:dyDescent="0.25">
      <c r="A108" s="39" t="s">
        <v>21</v>
      </c>
      <c r="D108" s="45"/>
      <c r="E108" s="44"/>
      <c r="F108" s="46"/>
      <c r="G108" s="47"/>
      <c r="H108" s="47"/>
      <c r="L108" s="39">
        <v>1</v>
      </c>
      <c r="M108" s="39">
        <v>2</v>
      </c>
      <c r="N108" s="39">
        <v>3</v>
      </c>
      <c r="O108" s="39">
        <v>4</v>
      </c>
      <c r="P108" s="39">
        <v>5</v>
      </c>
    </row>
    <row r="109" spans="1:16" ht="24" x14ac:dyDescent="0.25">
      <c r="A109" s="48" t="str">
        <f>Dati!A173</f>
        <v>N.</v>
      </c>
      <c r="B109" s="48" t="str">
        <f>Dati!B173</f>
        <v>Anno</v>
      </c>
      <c r="C109" s="48" t="str">
        <f>Dati!C173</f>
        <v>Valore assegnato</v>
      </c>
      <c r="D109" s="48">
        <f>Dati!J173</f>
        <v>1</v>
      </c>
      <c r="E109" s="48">
        <f>Dati!K173</f>
        <v>2</v>
      </c>
      <c r="F109" s="48">
        <f>Dati!L173</f>
        <v>3</v>
      </c>
      <c r="G109" s="48">
        <f>Dati!M173</f>
        <v>4</v>
      </c>
      <c r="H109" s="48">
        <f>Dati!N173</f>
        <v>5</v>
      </c>
      <c r="J109" s="39" t="s">
        <v>53</v>
      </c>
      <c r="L109" s="39">
        <f>COUNT(D110:D126)</f>
        <v>3</v>
      </c>
      <c r="M109" s="39">
        <f>COUNT(E110:E126)</f>
        <v>0</v>
      </c>
      <c r="N109" s="39">
        <f>COUNT(F110:F126)</f>
        <v>0</v>
      </c>
      <c r="O109" s="39">
        <f>COUNT(G110:G126)</f>
        <v>1</v>
      </c>
      <c r="P109" s="39">
        <f>COUNT(H110:H126)</f>
        <v>0</v>
      </c>
    </row>
    <row r="110" spans="1:16" x14ac:dyDescent="0.25">
      <c r="A110" s="48">
        <f>Dati!A174</f>
        <v>1</v>
      </c>
      <c r="B110" s="48">
        <f>Dati!B174</f>
        <v>2002</v>
      </c>
      <c r="C110" s="54">
        <f>IF(Dati!C174="","",LOG(Dati!C174))</f>
        <v>4.0413926851582254</v>
      </c>
      <c r="D110" s="48">
        <f>Dati!J174</f>
        <v>4.3424226808222066</v>
      </c>
      <c r="E110" s="48" t="str">
        <f>Dati!K174</f>
        <v/>
      </c>
      <c r="F110" s="48" t="str">
        <f>Dati!L174</f>
        <v/>
      </c>
      <c r="G110" s="48" t="str">
        <f>Dati!M174</f>
        <v/>
      </c>
      <c r="H110" s="48" t="str">
        <f>Dati!N174</f>
        <v/>
      </c>
      <c r="J110" s="39" t="s">
        <v>14</v>
      </c>
      <c r="L110" s="76" t="e">
        <f>IF(L109&lt;2,"",AVERAGE(D110:D126))</f>
        <v>#VALUE!</v>
      </c>
      <c r="M110" s="76" t="str">
        <f>IF(M109&lt;2,"",AVERAGE(E110:E126))</f>
        <v/>
      </c>
      <c r="N110" s="76" t="str">
        <f>IF(N109&lt;2,"",AVERAGE(F110:F126))</f>
        <v/>
      </c>
      <c r="O110" s="76" t="str">
        <f>IF(O109&lt;2,"",AVERAGE(G110:G126))</f>
        <v/>
      </c>
      <c r="P110" s="76" t="str">
        <f>IF(P109&lt;2,"",AVERAGE(H110:H126))</f>
        <v/>
      </c>
    </row>
    <row r="111" spans="1:16" x14ac:dyDescent="0.25">
      <c r="A111" s="48">
        <f>Dati!A175</f>
        <v>2</v>
      </c>
      <c r="B111" s="48">
        <f>Dati!B175</f>
        <v>2002</v>
      </c>
      <c r="C111" s="54">
        <f>IF(Dati!C175="","",LOG(Dati!C175))</f>
        <v>4.4232458739368079</v>
      </c>
      <c r="D111" s="48">
        <f>Dati!J175</f>
        <v>4.3424226808222066</v>
      </c>
      <c r="E111" s="48" t="str">
        <f>Dati!K175</f>
        <v/>
      </c>
      <c r="F111" s="48" t="str">
        <f>Dati!L175</f>
        <v/>
      </c>
      <c r="G111" s="48" t="str">
        <f>Dati!M175</f>
        <v/>
      </c>
      <c r="H111" s="48" t="str">
        <f>Dati!N175</f>
        <v/>
      </c>
      <c r="J111" s="39" t="s">
        <v>36</v>
      </c>
      <c r="N111" s="39" t="str">
        <f>IF(N109=10,"",IF(N115&lt;2,"",AVERAGE(D110:H126)))</f>
        <v/>
      </c>
    </row>
    <row r="112" spans="1:16" x14ac:dyDescent="0.25">
      <c r="A112" s="48">
        <f>Dati!A176</f>
        <v>3</v>
      </c>
      <c r="B112" s="48">
        <f>Dati!B176</f>
        <v>2003</v>
      </c>
      <c r="C112" s="54">
        <f>IF(Dati!C176="","",LOG(Dati!C176))</f>
        <v>3.6020599913279625</v>
      </c>
      <c r="D112" s="48">
        <f>Dati!J176</f>
        <v>3.6232492903979003</v>
      </c>
      <c r="E112" s="48" t="str">
        <f>Dati!K176</f>
        <v/>
      </c>
      <c r="F112" s="48" t="str">
        <f>Dati!L176</f>
        <v/>
      </c>
      <c r="G112" s="48">
        <f>Dati!M176</f>
        <v>3.7242758696007892</v>
      </c>
      <c r="H112" s="48" t="str">
        <f>Dati!N176</f>
        <v/>
      </c>
      <c r="J112" s="39" t="s">
        <v>37</v>
      </c>
      <c r="L112" s="76" t="e">
        <f>IF(COUNT(D110:D126)&lt;2,"",DEVSQ(D110:D126))</f>
        <v>#VALUE!</v>
      </c>
      <c r="M112" s="76" t="str">
        <f>IF(COUNT(E110:E126)&lt;2,"",DEVSQ(E110:E126))</f>
        <v/>
      </c>
      <c r="N112" s="76" t="str">
        <f>IF(COUNT(F110:F126)&lt;2,"",DEVSQ(F110:F126))</f>
        <v/>
      </c>
      <c r="O112" s="76" t="str">
        <f>IF(COUNT(G110:G126)&lt;2,"",DEVSQ(G110:G126))</f>
        <v/>
      </c>
      <c r="P112" s="76" t="str">
        <f>IF(COUNT(H110:H126)&lt;2,"",DEVSQ(H110:H126))</f>
        <v/>
      </c>
    </row>
    <row r="113" spans="1:16" x14ac:dyDescent="0.25">
      <c r="A113" s="48">
        <f>Dati!A177</f>
        <v>4</v>
      </c>
      <c r="B113" s="48">
        <f>Dati!B177</f>
        <v>2004</v>
      </c>
      <c r="C113" s="54" t="e">
        <f>IF(Dati!C177="","",LOG(Dati!C177))</f>
        <v>#VALUE!</v>
      </c>
      <c r="D113" s="48" t="e">
        <f>Dati!J177</f>
        <v>#VALUE!</v>
      </c>
      <c r="E113" s="48" t="str">
        <f>Dati!K177</f>
        <v/>
      </c>
      <c r="F113" s="48" t="str">
        <f>Dati!L177</f>
        <v/>
      </c>
      <c r="G113" s="48" t="e">
        <f>Dati!M177</f>
        <v>#VALUE!</v>
      </c>
      <c r="H113" s="48" t="str">
        <f>Dati!N177</f>
        <v/>
      </c>
      <c r="J113" s="39" t="s">
        <v>38</v>
      </c>
      <c r="L113" s="76" t="e">
        <f>IF(COUNT(D110:D126)&lt;2,"",VAR(D110:D126))</f>
        <v>#VALUE!</v>
      </c>
      <c r="M113" s="76" t="str">
        <f>IF(COUNT(E110:E126)&lt;2,"",VAR(E110:E126))</f>
        <v/>
      </c>
      <c r="N113" s="76" t="str">
        <f>IF(COUNT(F110:F126)&lt;2,"",VAR(F110:F126))</f>
        <v/>
      </c>
      <c r="O113" s="76" t="str">
        <f>IF(COUNT(G110:G126)&lt;2,"",VAR(G110:G126))</f>
        <v/>
      </c>
      <c r="P113" s="76" t="str">
        <f>IF(COUNT(H110:H126)&lt;2,"",VAR(H110:H126))</f>
        <v/>
      </c>
    </row>
    <row r="114" spans="1:16" x14ac:dyDescent="0.25">
      <c r="A114" s="48">
        <f>Dati!A178</f>
        <v>5</v>
      </c>
      <c r="B114" s="48" t="str">
        <f>Dati!B178</f>
        <v/>
      </c>
      <c r="C114" s="54" t="str">
        <f>IF(Dati!C178="","",LOG(Dati!C178))</f>
        <v/>
      </c>
      <c r="D114" s="48" t="str">
        <f>Dati!J178</f>
        <v/>
      </c>
      <c r="E114" s="48" t="str">
        <f>Dati!K178</f>
        <v/>
      </c>
      <c r="F114" s="48" t="str">
        <f>Dati!L178</f>
        <v/>
      </c>
      <c r="G114" s="48" t="str">
        <f>Dati!M178</f>
        <v/>
      </c>
      <c r="H114" s="48" t="str">
        <f>Dati!N178</f>
        <v/>
      </c>
      <c r="J114" s="39" t="s">
        <v>39</v>
      </c>
      <c r="N114" s="40">
        <f>COUNT(D110:H126)</f>
        <v>4</v>
      </c>
    </row>
    <row r="115" spans="1:16" x14ac:dyDescent="0.25">
      <c r="A115" s="48">
        <f>Dati!A179</f>
        <v>6</v>
      </c>
      <c r="B115" s="48" t="str">
        <f>Dati!B179</f>
        <v/>
      </c>
      <c r="C115" s="54" t="str">
        <f>IF(Dati!C179="","",LOG(Dati!C179))</f>
        <v/>
      </c>
      <c r="D115" s="48" t="str">
        <f>Dati!J179</f>
        <v/>
      </c>
      <c r="E115" s="48" t="str">
        <f>Dati!K179</f>
        <v/>
      </c>
      <c r="F115" s="48" t="str">
        <f>Dati!L179</f>
        <v/>
      </c>
      <c r="G115" s="48" t="str">
        <f>Dati!M179</f>
        <v/>
      </c>
      <c r="H115" s="48" t="str">
        <f>Dati!N179</f>
        <v/>
      </c>
      <c r="J115" s="39" t="s">
        <v>40</v>
      </c>
      <c r="N115" s="40">
        <f>COUNT(L112:P112)</f>
        <v>0</v>
      </c>
    </row>
    <row r="116" spans="1:16" ht="15.6" x14ac:dyDescent="0.35">
      <c r="A116" s="48">
        <f>Dati!A180</f>
        <v>7</v>
      </c>
      <c r="B116" s="48" t="str">
        <f>Dati!B180</f>
        <v/>
      </c>
      <c r="C116" s="54" t="str">
        <f>IF(Dati!C180="","",LOG(Dati!C180))</f>
        <v/>
      </c>
      <c r="D116" s="48" t="str">
        <f>Dati!J180</f>
        <v/>
      </c>
      <c r="E116" s="48" t="str">
        <f>Dati!K180</f>
        <v/>
      </c>
      <c r="F116" s="48" t="str">
        <f>Dati!L180</f>
        <v/>
      </c>
      <c r="G116" s="48" t="str">
        <f>Dati!M180</f>
        <v/>
      </c>
      <c r="H116" s="48" t="str">
        <f>Dati!N180</f>
        <v/>
      </c>
      <c r="J116" s="39" t="s">
        <v>41</v>
      </c>
      <c r="N116" s="40">
        <f>N115-1</f>
        <v>-1</v>
      </c>
    </row>
    <row r="117" spans="1:16" x14ac:dyDescent="0.25">
      <c r="A117" s="48">
        <f>Dati!A181</f>
        <v>8</v>
      </c>
      <c r="B117" s="48" t="e">
        <f>Dati!B181</f>
        <v>#REF!</v>
      </c>
      <c r="C117" s="54" t="e">
        <f>IF(Dati!C181="","",LOG(Dati!C181))</f>
        <v>#REF!</v>
      </c>
      <c r="D117" s="48" t="e">
        <f>Dati!J181</f>
        <v>#REF!</v>
      </c>
      <c r="E117" s="48" t="e">
        <f>Dati!K181</f>
        <v>#REF!</v>
      </c>
      <c r="F117" s="48" t="e">
        <f>Dati!L181</f>
        <v>#REF!</v>
      </c>
      <c r="G117" s="48" t="e">
        <f>Dati!M181</f>
        <v>#REF!</v>
      </c>
      <c r="H117" s="48" t="e">
        <f>Dati!N181</f>
        <v>#REF!</v>
      </c>
      <c r="J117" s="39" t="s">
        <v>42</v>
      </c>
      <c r="N117" s="40">
        <f>N114-N115</f>
        <v>4</v>
      </c>
    </row>
    <row r="118" spans="1:16" x14ac:dyDescent="0.25">
      <c r="A118" s="48">
        <f>Dati!A182</f>
        <v>9</v>
      </c>
      <c r="B118" s="48" t="e">
        <f>Dati!B182</f>
        <v>#REF!</v>
      </c>
      <c r="C118" s="54" t="e">
        <f>IF(Dati!C182="","",LOG(Dati!C182))</f>
        <v>#REF!</v>
      </c>
      <c r="D118" s="48" t="e">
        <f>Dati!J182</f>
        <v>#REF!</v>
      </c>
      <c r="E118" s="48" t="e">
        <f>Dati!K182</f>
        <v>#REF!</v>
      </c>
      <c r="F118" s="48" t="e">
        <f>Dati!L182</f>
        <v>#REF!</v>
      </c>
      <c r="G118" s="48" t="e">
        <f>Dati!M182</f>
        <v>#REF!</v>
      </c>
      <c r="H118" s="48" t="e">
        <f>Dati!N182</f>
        <v>#REF!</v>
      </c>
      <c r="J118" s="39" t="s">
        <v>43</v>
      </c>
      <c r="N118" s="90" t="str">
        <f>IF(N115&lt;2,"",SUM(L112:P112)/N117)</f>
        <v/>
      </c>
    </row>
    <row r="119" spans="1:16" x14ac:dyDescent="0.25">
      <c r="A119" s="48">
        <f>Dati!A183</f>
        <v>10</v>
      </c>
      <c r="B119" s="48" t="e">
        <f>Dati!B183</f>
        <v>#REF!</v>
      </c>
      <c r="C119" s="54" t="e">
        <f>IF(Dati!C183="","",LOG(Dati!C183))</f>
        <v>#REF!</v>
      </c>
      <c r="D119" s="48" t="e">
        <f>Dati!J183</f>
        <v>#REF!</v>
      </c>
      <c r="E119" s="48" t="e">
        <f>Dati!K183</f>
        <v>#REF!</v>
      </c>
      <c r="F119" s="48" t="e">
        <f>Dati!L183</f>
        <v>#REF!</v>
      </c>
      <c r="G119" s="48" t="e">
        <f>Dati!M183</f>
        <v>#REF!</v>
      </c>
      <c r="H119" s="48" t="e">
        <f>Dati!N183</f>
        <v>#REF!</v>
      </c>
      <c r="J119" s="39" t="s">
        <v>44</v>
      </c>
      <c r="L119" s="90" t="e">
        <f>IF(L112="","",(N111-L110)^2*L109)</f>
        <v>#VALUE!</v>
      </c>
      <c r="M119" s="90" t="str">
        <f>IF(M112="","",(N111-M110)^2*M109)</f>
        <v/>
      </c>
      <c r="N119" s="90" t="str">
        <f>IF(N112="","",(N111-N110)^2*N109)</f>
        <v/>
      </c>
      <c r="O119" s="90" t="str">
        <f>IF(O112="","",(N111-O110)^2*O109)</f>
        <v/>
      </c>
      <c r="P119" s="90" t="str">
        <f>IF(P112="","",(N111-P110)^2*P109)</f>
        <v/>
      </c>
    </row>
    <row r="120" spans="1:16" x14ac:dyDescent="0.25">
      <c r="A120" s="48">
        <f>Dati!A184</f>
        <v>11</v>
      </c>
      <c r="B120" s="48" t="e">
        <f>Dati!B184</f>
        <v>#REF!</v>
      </c>
      <c r="C120" s="54" t="e">
        <f>IF(Dati!C184="","",LOG(Dati!C184))</f>
        <v>#REF!</v>
      </c>
      <c r="D120" s="48" t="e">
        <f>Dati!J184</f>
        <v>#REF!</v>
      </c>
      <c r="E120" s="48" t="e">
        <f>Dati!K184</f>
        <v>#REF!</v>
      </c>
      <c r="F120" s="48" t="e">
        <f>Dati!L184</f>
        <v>#REF!</v>
      </c>
      <c r="G120" s="48" t="e">
        <f>Dati!M184</f>
        <v>#REF!</v>
      </c>
      <c r="H120" s="48" t="e">
        <f>Dati!N184</f>
        <v>#REF!</v>
      </c>
      <c r="J120" s="39" t="s">
        <v>45</v>
      </c>
      <c r="N120" s="90" t="str">
        <f>IF(N115&lt;2,"",SUM(L119:P119)/N116)</f>
        <v/>
      </c>
    </row>
    <row r="121" spans="1:16" x14ac:dyDescent="0.25">
      <c r="A121" s="48">
        <f>Dati!A185</f>
        <v>12</v>
      </c>
      <c r="B121" s="48" t="e">
        <f>Dati!B185</f>
        <v>#REF!</v>
      </c>
      <c r="C121" s="54" t="e">
        <f>IF(Dati!C185="","",LOG(Dati!C185))</f>
        <v>#REF!</v>
      </c>
      <c r="D121" s="48" t="e">
        <f>Dati!J185</f>
        <v>#REF!</v>
      </c>
      <c r="E121" s="48" t="e">
        <f>Dati!K185</f>
        <v>#REF!</v>
      </c>
      <c r="F121" s="48" t="e">
        <f>Dati!L185</f>
        <v>#REF!</v>
      </c>
      <c r="G121" s="48" t="e">
        <f>Dati!M185</f>
        <v>#REF!</v>
      </c>
      <c r="H121" s="48" t="e">
        <f>Dati!N185</f>
        <v>#REF!</v>
      </c>
      <c r="J121" s="73" t="s">
        <v>46</v>
      </c>
      <c r="K121" s="73"/>
      <c r="N121" s="91" t="str">
        <f>IF(N115&lt;2,"",N120/N118)</f>
        <v/>
      </c>
    </row>
    <row r="122" spans="1:16" x14ac:dyDescent="0.25">
      <c r="A122" s="48">
        <f>Dati!A186</f>
        <v>13</v>
      </c>
      <c r="B122" s="48" t="e">
        <f>Dati!B186</f>
        <v>#REF!</v>
      </c>
      <c r="C122" s="54" t="e">
        <f>IF(Dati!C186="","",LOG(Dati!C186))</f>
        <v>#REF!</v>
      </c>
      <c r="D122" s="48" t="e">
        <f>Dati!J186</f>
        <v>#REF!</v>
      </c>
      <c r="E122" s="48" t="e">
        <f>Dati!K186</f>
        <v>#REF!</v>
      </c>
      <c r="F122" s="48" t="e">
        <f>Dati!L186</f>
        <v>#REF!</v>
      </c>
      <c r="G122" s="48" t="e">
        <f>Dati!M186</f>
        <v>#REF!</v>
      </c>
      <c r="H122" s="48" t="e">
        <f>Dati!N186</f>
        <v>#REF!</v>
      </c>
      <c r="J122" s="73" t="s">
        <v>50</v>
      </c>
      <c r="K122" s="73"/>
      <c r="N122" s="91" t="str">
        <f>IF(N115&lt;2,"",FINV(0.05,N116,N117))</f>
        <v/>
      </c>
    </row>
    <row r="123" spans="1:16" x14ac:dyDescent="0.25">
      <c r="A123" s="48">
        <f>Dati!A187</f>
        <v>14</v>
      </c>
      <c r="B123" s="48" t="e">
        <f>Dati!B187</f>
        <v>#REF!</v>
      </c>
      <c r="C123" s="54" t="e">
        <f>IF(Dati!C187="","",LOG(Dati!C187))</f>
        <v>#REF!</v>
      </c>
      <c r="D123" s="48" t="e">
        <f>Dati!J187</f>
        <v>#REF!</v>
      </c>
      <c r="E123" s="48" t="e">
        <f>Dati!K187</f>
        <v>#REF!</v>
      </c>
      <c r="F123" s="48" t="e">
        <f>Dati!L187</f>
        <v>#REF!</v>
      </c>
      <c r="G123" s="48" t="e">
        <f>Dati!M187</f>
        <v>#REF!</v>
      </c>
      <c r="H123" s="48" t="e">
        <f>Dati!N187</f>
        <v>#REF!</v>
      </c>
      <c r="J123" s="41" t="s">
        <v>47</v>
      </c>
      <c r="K123" s="41"/>
      <c r="N123" s="92" t="str">
        <f>IF(N115&lt;2,"",FDIST(N121,N116,N117))</f>
        <v/>
      </c>
    </row>
    <row r="124" spans="1:16" x14ac:dyDescent="0.25">
      <c r="A124" s="48">
        <f>Dati!A188</f>
        <v>15</v>
      </c>
      <c r="B124" s="48" t="e">
        <f>Dati!B188</f>
        <v>#REF!</v>
      </c>
      <c r="C124" s="54" t="e">
        <f>IF(Dati!C188="","",LOG(Dati!C188))</f>
        <v>#REF!</v>
      </c>
      <c r="D124" s="48" t="e">
        <f>Dati!J188</f>
        <v>#REF!</v>
      </c>
      <c r="E124" s="48" t="e">
        <f>Dati!K188</f>
        <v>#REF!</v>
      </c>
      <c r="F124" s="48" t="e">
        <f>Dati!L188</f>
        <v>#REF!</v>
      </c>
      <c r="G124" s="48" t="e">
        <f>Dati!M188</f>
        <v>#REF!</v>
      </c>
      <c r="H124" s="48" t="e">
        <f>Dati!N188</f>
        <v>#REF!</v>
      </c>
    </row>
    <row r="125" spans="1:16" x14ac:dyDescent="0.25">
      <c r="A125" s="48">
        <f>Dati!A189</f>
        <v>16</v>
      </c>
      <c r="B125" s="48" t="e">
        <f>Dati!B189</f>
        <v>#REF!</v>
      </c>
      <c r="C125" s="54" t="e">
        <f>IF(Dati!C189="","",LOG(Dati!C189))</f>
        <v>#REF!</v>
      </c>
      <c r="D125" s="48" t="e">
        <f>Dati!J189</f>
        <v>#REF!</v>
      </c>
      <c r="E125" s="48" t="e">
        <f>Dati!K189</f>
        <v>#REF!</v>
      </c>
      <c r="F125" s="48" t="e">
        <f>Dati!L189</f>
        <v>#REF!</v>
      </c>
      <c r="G125" s="48" t="e">
        <f>Dati!M189</f>
        <v>#REF!</v>
      </c>
      <c r="H125" s="48" t="e">
        <f>Dati!N189</f>
        <v>#REF!</v>
      </c>
      <c r="K125" s="93"/>
      <c r="L125" s="93"/>
      <c r="M125" s="93"/>
      <c r="N125" s="93" t="str">
        <f>IF(N115&lt;2,"",IF(N121&lt;N122,"Le medie sono uguali con P &lt; 0.05","Attenzione: le accuratezze dei livelli non sono uguali con P &lt; 0.05"))</f>
        <v/>
      </c>
      <c r="O125" s="93"/>
      <c r="P125" s="93"/>
    </row>
    <row r="126" spans="1:16" x14ac:dyDescent="0.25">
      <c r="A126" s="48">
        <f>Dati!A190</f>
        <v>17</v>
      </c>
      <c r="B126" s="48" t="e">
        <f>Dati!B190</f>
        <v>#REF!</v>
      </c>
      <c r="C126" s="54" t="e">
        <f>IF(Dati!C190="","",LOG(Dati!C190))</f>
        <v>#REF!</v>
      </c>
      <c r="D126" s="48" t="e">
        <f>Dati!J190</f>
        <v>#REF!</v>
      </c>
      <c r="E126" s="48" t="e">
        <f>Dati!K190</f>
        <v>#REF!</v>
      </c>
      <c r="F126" s="48" t="e">
        <f>Dati!L190</f>
        <v>#REF!</v>
      </c>
      <c r="G126" s="48" t="e">
        <f>Dati!M190</f>
        <v>#REF!</v>
      </c>
      <c r="H126" s="48" t="e">
        <f>Dati!N190</f>
        <v>#REF!</v>
      </c>
    </row>
    <row r="127" spans="1:16" x14ac:dyDescent="0.25">
      <c r="A127" s="48"/>
      <c r="B127" s="48"/>
      <c r="C127" s="67"/>
      <c r="D127" s="66"/>
      <c r="E127" s="66"/>
      <c r="F127" s="66"/>
      <c r="G127" s="66"/>
      <c r="H127" s="66"/>
    </row>
    <row r="129" spans="1:16" x14ac:dyDescent="0.25">
      <c r="A129" s="39" t="s">
        <v>20</v>
      </c>
      <c r="D129" s="45"/>
      <c r="E129" s="44"/>
      <c r="F129" s="46"/>
      <c r="G129" s="47"/>
      <c r="H129" s="47"/>
      <c r="L129" s="39">
        <v>1</v>
      </c>
      <c r="M129" s="39">
        <v>2</v>
      </c>
      <c r="N129" s="39">
        <v>3</v>
      </c>
      <c r="O129" s="39">
        <v>4</v>
      </c>
      <c r="P129" s="39">
        <v>5</v>
      </c>
    </row>
    <row r="130" spans="1:16" ht="24" x14ac:dyDescent="0.25">
      <c r="A130" s="48" t="str">
        <f>Dati!A205</f>
        <v>N.</v>
      </c>
      <c r="B130" s="48" t="str">
        <f>Dati!B205</f>
        <v>Anno</v>
      </c>
      <c r="C130" s="48" t="str">
        <f>Dati!C205</f>
        <v>Valore assegnato</v>
      </c>
      <c r="D130" s="48">
        <f>Dati!J205</f>
        <v>1</v>
      </c>
      <c r="E130" s="48">
        <f>Dati!K205</f>
        <v>2</v>
      </c>
      <c r="F130" s="48">
        <f>Dati!L205</f>
        <v>3</v>
      </c>
      <c r="G130" s="48">
        <f>Dati!M205</f>
        <v>4</v>
      </c>
      <c r="H130" s="48">
        <f>Dati!N205</f>
        <v>5</v>
      </c>
      <c r="J130" s="39" t="s">
        <v>53</v>
      </c>
      <c r="L130" s="39">
        <f>COUNT(D131:D147)</f>
        <v>0</v>
      </c>
      <c r="M130" s="39">
        <f>COUNT(E131:E147)</f>
        <v>0</v>
      </c>
      <c r="N130" s="39">
        <f>COUNT(F131:F147)</f>
        <v>0</v>
      </c>
      <c r="O130" s="39">
        <f>COUNT(G131:G147)</f>
        <v>0</v>
      </c>
      <c r="P130" s="39">
        <f>COUNT(H131:H147)</f>
        <v>0</v>
      </c>
    </row>
    <row r="131" spans="1:16" x14ac:dyDescent="0.25">
      <c r="A131" s="48">
        <f>Dati!A206</f>
        <v>1</v>
      </c>
      <c r="B131" s="48" t="e">
        <f>Dati!B206</f>
        <v>#REF!</v>
      </c>
      <c r="C131" s="54" t="e">
        <f>IF(Dati!C206="","",LOG(Dati!C206))</f>
        <v>#REF!</v>
      </c>
      <c r="D131" s="48" t="e">
        <f>Dati!J206</f>
        <v>#REF!</v>
      </c>
      <c r="E131" s="48" t="e">
        <f>Dati!K206</f>
        <v>#REF!</v>
      </c>
      <c r="F131" s="48" t="e">
        <f>Dati!L206</f>
        <v>#REF!</v>
      </c>
      <c r="G131" s="48" t="e">
        <f>Dati!M206</f>
        <v>#REF!</v>
      </c>
      <c r="H131" s="48" t="e">
        <f>Dati!N206</f>
        <v>#REF!</v>
      </c>
      <c r="J131" s="39" t="s">
        <v>14</v>
      </c>
      <c r="L131" s="76" t="str">
        <f>IF(L130&lt;2,"",AVERAGE(D131:D147))</f>
        <v/>
      </c>
      <c r="M131" s="76" t="str">
        <f>IF(M130&lt;2,"",AVERAGE(E131:E147))</f>
        <v/>
      </c>
      <c r="N131" s="76" t="str">
        <f>IF(N130&lt;2,"",AVERAGE(F131:F147))</f>
        <v/>
      </c>
      <c r="O131" s="76" t="str">
        <f>IF(O130&lt;2,"",AVERAGE(G131:G147))</f>
        <v/>
      </c>
      <c r="P131" s="76" t="str">
        <f>IF(P130&lt;2,"",AVERAGE(H131:H147))</f>
        <v/>
      </c>
    </row>
    <row r="132" spans="1:16" x14ac:dyDescent="0.25">
      <c r="A132" s="48">
        <f>Dati!A207</f>
        <v>2</v>
      </c>
      <c r="B132" s="48" t="e">
        <f>Dati!B207</f>
        <v>#REF!</v>
      </c>
      <c r="C132" s="54" t="e">
        <f>IF(Dati!C207="","",LOG(Dati!C207))</f>
        <v>#REF!</v>
      </c>
      <c r="D132" s="48" t="e">
        <f>Dati!J207</f>
        <v>#REF!</v>
      </c>
      <c r="E132" s="48" t="e">
        <f>Dati!K207</f>
        <v>#REF!</v>
      </c>
      <c r="F132" s="48" t="e">
        <f>Dati!L207</f>
        <v>#REF!</v>
      </c>
      <c r="G132" s="48" t="e">
        <f>Dati!M207</f>
        <v>#REF!</v>
      </c>
      <c r="H132" s="48" t="e">
        <f>Dati!N207</f>
        <v>#REF!</v>
      </c>
      <c r="J132" s="39" t="s">
        <v>36</v>
      </c>
      <c r="N132" s="39" t="str">
        <f>IF(N130=10,"",IF(N136&lt;2,"",AVERAGE(D131:H147)))</f>
        <v/>
      </c>
    </row>
    <row r="133" spans="1:16" x14ac:dyDescent="0.25">
      <c r="A133" s="48">
        <f>Dati!A208</f>
        <v>3</v>
      </c>
      <c r="B133" s="48" t="e">
        <f>Dati!B208</f>
        <v>#REF!</v>
      </c>
      <c r="C133" s="54" t="e">
        <f>IF(Dati!C208="","",LOG(Dati!C208))</f>
        <v>#REF!</v>
      </c>
      <c r="D133" s="48" t="e">
        <f>Dati!J208</f>
        <v>#REF!</v>
      </c>
      <c r="E133" s="48" t="e">
        <f>Dati!K208</f>
        <v>#REF!</v>
      </c>
      <c r="F133" s="48" t="e">
        <f>Dati!L208</f>
        <v>#REF!</v>
      </c>
      <c r="G133" s="48" t="e">
        <f>Dati!M208</f>
        <v>#REF!</v>
      </c>
      <c r="H133" s="48" t="e">
        <f>Dati!N208</f>
        <v>#REF!</v>
      </c>
      <c r="J133" s="39" t="s">
        <v>37</v>
      </c>
      <c r="L133" s="76" t="str">
        <f>IF(COUNT(D131:D147)&lt;2,"",DEVSQ(D131:D147))</f>
        <v/>
      </c>
      <c r="M133" s="76" t="str">
        <f>IF(COUNT(E131:E147)&lt;2,"",DEVSQ(E131:E147))</f>
        <v/>
      </c>
      <c r="N133" s="76" t="str">
        <f>IF(COUNT(F131:F147)&lt;2,"",DEVSQ(F131:F147))</f>
        <v/>
      </c>
      <c r="O133" s="76" t="str">
        <f>IF(COUNT(G131:G147)&lt;2,"",DEVSQ(G131:G147))</f>
        <v/>
      </c>
      <c r="P133" s="76" t="str">
        <f>IF(COUNT(H131:H147)&lt;2,"",DEVSQ(H131:H147))</f>
        <v/>
      </c>
    </row>
    <row r="134" spans="1:16" x14ac:dyDescent="0.25">
      <c r="A134" s="48">
        <f>Dati!A209</f>
        <v>4</v>
      </c>
      <c r="B134" s="48" t="e">
        <f>Dati!B209</f>
        <v>#REF!</v>
      </c>
      <c r="C134" s="54" t="e">
        <f>IF(Dati!C209="","",LOG(Dati!C209))</f>
        <v>#REF!</v>
      </c>
      <c r="D134" s="48" t="e">
        <f>Dati!J209</f>
        <v>#REF!</v>
      </c>
      <c r="E134" s="48" t="e">
        <f>Dati!K209</f>
        <v>#REF!</v>
      </c>
      <c r="F134" s="48" t="e">
        <f>Dati!L209</f>
        <v>#REF!</v>
      </c>
      <c r="G134" s="48" t="e">
        <f>Dati!M209</f>
        <v>#REF!</v>
      </c>
      <c r="H134" s="48" t="e">
        <f>Dati!N209</f>
        <v>#REF!</v>
      </c>
      <c r="J134" s="39" t="s">
        <v>38</v>
      </c>
      <c r="L134" s="76" t="str">
        <f>IF(COUNT(D131:D147)&lt;2,"",VAR(D131:D147))</f>
        <v/>
      </c>
      <c r="M134" s="76" t="str">
        <f>IF(COUNT(E131:E147)&lt;2,"",VAR(E131:E147))</f>
        <v/>
      </c>
      <c r="N134" s="76" t="str">
        <f>IF(COUNT(F131:F147)&lt;2,"",VAR(F131:F147))</f>
        <v/>
      </c>
      <c r="O134" s="76" t="str">
        <f>IF(COUNT(G131:G147)&lt;2,"",VAR(G131:G147))</f>
        <v/>
      </c>
      <c r="P134" s="76" t="str">
        <f>IF(COUNT(H131:H147)&lt;2,"",VAR(H131:H147))</f>
        <v/>
      </c>
    </row>
    <row r="135" spans="1:16" x14ac:dyDescent="0.25">
      <c r="A135" s="48">
        <f>Dati!A210</f>
        <v>5</v>
      </c>
      <c r="B135" s="48" t="e">
        <f>Dati!B210</f>
        <v>#REF!</v>
      </c>
      <c r="C135" s="54" t="e">
        <f>IF(Dati!C210="","",LOG(Dati!C210))</f>
        <v>#REF!</v>
      </c>
      <c r="D135" s="48" t="e">
        <f>Dati!J210</f>
        <v>#REF!</v>
      </c>
      <c r="E135" s="48" t="e">
        <f>Dati!K210</f>
        <v>#REF!</v>
      </c>
      <c r="F135" s="48" t="e">
        <f>Dati!L210</f>
        <v>#REF!</v>
      </c>
      <c r="G135" s="48" t="e">
        <f>Dati!M210</f>
        <v>#REF!</v>
      </c>
      <c r="H135" s="48" t="e">
        <f>Dati!N210</f>
        <v>#REF!</v>
      </c>
      <c r="J135" s="39" t="s">
        <v>39</v>
      </c>
      <c r="N135" s="40">
        <f>COUNT(D131:H147)</f>
        <v>0</v>
      </c>
    </row>
    <row r="136" spans="1:16" x14ac:dyDescent="0.25">
      <c r="A136" s="48">
        <f>Dati!A211</f>
        <v>6</v>
      </c>
      <c r="B136" s="48" t="e">
        <f>Dati!B211</f>
        <v>#REF!</v>
      </c>
      <c r="C136" s="54" t="e">
        <f>IF(Dati!C211="","",LOG(Dati!C211))</f>
        <v>#REF!</v>
      </c>
      <c r="D136" s="48" t="e">
        <f>Dati!J211</f>
        <v>#REF!</v>
      </c>
      <c r="E136" s="48" t="e">
        <f>Dati!K211</f>
        <v>#REF!</v>
      </c>
      <c r="F136" s="48" t="e">
        <f>Dati!L211</f>
        <v>#REF!</v>
      </c>
      <c r="G136" s="48" t="e">
        <f>Dati!M211</f>
        <v>#REF!</v>
      </c>
      <c r="H136" s="48" t="e">
        <f>Dati!N211</f>
        <v>#REF!</v>
      </c>
      <c r="J136" s="39" t="s">
        <v>40</v>
      </c>
      <c r="N136" s="40">
        <f>COUNT(L133:P133)</f>
        <v>0</v>
      </c>
    </row>
    <row r="137" spans="1:16" ht="15.6" x14ac:dyDescent="0.35">
      <c r="A137" s="48">
        <f>Dati!A212</f>
        <v>7</v>
      </c>
      <c r="B137" s="48" t="e">
        <f>Dati!B212</f>
        <v>#REF!</v>
      </c>
      <c r="C137" s="54" t="e">
        <f>IF(Dati!C212="","",LOG(Dati!C212))</f>
        <v>#REF!</v>
      </c>
      <c r="D137" s="48" t="e">
        <f>Dati!J212</f>
        <v>#REF!</v>
      </c>
      <c r="E137" s="48" t="e">
        <f>Dati!K212</f>
        <v>#REF!</v>
      </c>
      <c r="F137" s="48" t="e">
        <f>Dati!L212</f>
        <v>#REF!</v>
      </c>
      <c r="G137" s="48" t="e">
        <f>Dati!M212</f>
        <v>#REF!</v>
      </c>
      <c r="H137" s="48" t="e">
        <f>Dati!N212</f>
        <v>#REF!</v>
      </c>
      <c r="J137" s="39" t="s">
        <v>41</v>
      </c>
      <c r="N137" s="40">
        <f>N136-1</f>
        <v>-1</v>
      </c>
    </row>
    <row r="138" spans="1:16" x14ac:dyDescent="0.25">
      <c r="A138" s="48">
        <f>Dati!A213</f>
        <v>8</v>
      </c>
      <c r="B138" s="48" t="e">
        <f>Dati!B213</f>
        <v>#REF!</v>
      </c>
      <c r="C138" s="54" t="e">
        <f>IF(Dati!C213="","",LOG(Dati!C213))</f>
        <v>#REF!</v>
      </c>
      <c r="D138" s="48" t="e">
        <f>Dati!J213</f>
        <v>#REF!</v>
      </c>
      <c r="E138" s="48" t="e">
        <f>Dati!K213</f>
        <v>#REF!</v>
      </c>
      <c r="F138" s="48" t="e">
        <f>Dati!L213</f>
        <v>#REF!</v>
      </c>
      <c r="G138" s="48" t="e">
        <f>Dati!M213</f>
        <v>#REF!</v>
      </c>
      <c r="H138" s="48" t="e">
        <f>Dati!N213</f>
        <v>#REF!</v>
      </c>
      <c r="J138" s="39" t="s">
        <v>42</v>
      </c>
      <c r="N138" s="40">
        <f>N135-N136</f>
        <v>0</v>
      </c>
    </row>
    <row r="139" spans="1:16" x14ac:dyDescent="0.25">
      <c r="A139" s="48">
        <f>Dati!A214</f>
        <v>9</v>
      </c>
      <c r="B139" s="48" t="e">
        <f>Dati!B214</f>
        <v>#REF!</v>
      </c>
      <c r="C139" s="54" t="e">
        <f>IF(Dati!C214="","",LOG(Dati!C214))</f>
        <v>#REF!</v>
      </c>
      <c r="D139" s="48" t="e">
        <f>Dati!J214</f>
        <v>#REF!</v>
      </c>
      <c r="E139" s="48" t="e">
        <f>Dati!K214</f>
        <v>#REF!</v>
      </c>
      <c r="F139" s="48" t="e">
        <f>Dati!L214</f>
        <v>#REF!</v>
      </c>
      <c r="G139" s="48" t="e">
        <f>Dati!M214</f>
        <v>#REF!</v>
      </c>
      <c r="H139" s="48" t="e">
        <f>Dati!N214</f>
        <v>#REF!</v>
      </c>
      <c r="J139" s="39" t="s">
        <v>43</v>
      </c>
      <c r="N139" s="90" t="str">
        <f>IF(N136&lt;2,"",SUM(L133:P133)/N138)</f>
        <v/>
      </c>
    </row>
    <row r="140" spans="1:16" x14ac:dyDescent="0.25">
      <c r="A140" s="48">
        <f>Dati!A215</f>
        <v>10</v>
      </c>
      <c r="B140" s="48" t="e">
        <f>Dati!B215</f>
        <v>#REF!</v>
      </c>
      <c r="C140" s="54" t="e">
        <f>IF(Dati!C215="","",LOG(Dati!C215))</f>
        <v>#REF!</v>
      </c>
      <c r="D140" s="48" t="e">
        <f>Dati!J215</f>
        <v>#REF!</v>
      </c>
      <c r="E140" s="48" t="e">
        <f>Dati!K215</f>
        <v>#REF!</v>
      </c>
      <c r="F140" s="48" t="e">
        <f>Dati!L215</f>
        <v>#REF!</v>
      </c>
      <c r="G140" s="48" t="e">
        <f>Dati!M215</f>
        <v>#REF!</v>
      </c>
      <c r="H140" s="48" t="e">
        <f>Dati!N215</f>
        <v>#REF!</v>
      </c>
      <c r="J140" s="39" t="s">
        <v>44</v>
      </c>
      <c r="L140" s="90" t="str">
        <f>IF(L133="","",(N132-L131)^2*L130)</f>
        <v/>
      </c>
      <c r="M140" s="90" t="str">
        <f>IF(M133="","",(N132-M131)^2*M130)</f>
        <v/>
      </c>
      <c r="N140" s="90" t="str">
        <f>IF(N133="","",(N132-N131)^2*N130)</f>
        <v/>
      </c>
      <c r="O140" s="90" t="str">
        <f>IF(O133="","",(N132-O131)^2*O130)</f>
        <v/>
      </c>
      <c r="P140" s="90" t="str">
        <f>IF(P133="","",(N132-P131)^2*P130)</f>
        <v/>
      </c>
    </row>
    <row r="141" spans="1:16" x14ac:dyDescent="0.25">
      <c r="A141" s="48">
        <f>Dati!A216</f>
        <v>11</v>
      </c>
      <c r="B141" s="48" t="e">
        <f>Dati!B216</f>
        <v>#REF!</v>
      </c>
      <c r="C141" s="54" t="e">
        <f>IF(Dati!C216="","",LOG(Dati!C216))</f>
        <v>#REF!</v>
      </c>
      <c r="D141" s="48" t="e">
        <f>Dati!J216</f>
        <v>#REF!</v>
      </c>
      <c r="E141" s="48" t="e">
        <f>Dati!K216</f>
        <v>#REF!</v>
      </c>
      <c r="F141" s="48" t="e">
        <f>Dati!L216</f>
        <v>#REF!</v>
      </c>
      <c r="G141" s="48" t="e">
        <f>Dati!M216</f>
        <v>#REF!</v>
      </c>
      <c r="H141" s="48" t="e">
        <f>Dati!N216</f>
        <v>#REF!</v>
      </c>
      <c r="J141" s="39" t="s">
        <v>45</v>
      </c>
      <c r="N141" s="90" t="str">
        <f>IF(N136&lt;2,"",SUM(L140:P140)/N137)</f>
        <v/>
      </c>
    </row>
    <row r="142" spans="1:16" x14ac:dyDescent="0.25">
      <c r="A142" s="48">
        <f>Dati!A217</f>
        <v>12</v>
      </c>
      <c r="B142" s="48" t="e">
        <f>Dati!B217</f>
        <v>#REF!</v>
      </c>
      <c r="C142" s="54" t="e">
        <f>IF(Dati!C217="","",LOG(Dati!C217))</f>
        <v>#REF!</v>
      </c>
      <c r="D142" s="48" t="e">
        <f>Dati!J217</f>
        <v>#REF!</v>
      </c>
      <c r="E142" s="48" t="e">
        <f>Dati!K217</f>
        <v>#REF!</v>
      </c>
      <c r="F142" s="48" t="e">
        <f>Dati!L217</f>
        <v>#REF!</v>
      </c>
      <c r="G142" s="48" t="e">
        <f>Dati!M217</f>
        <v>#REF!</v>
      </c>
      <c r="H142" s="48" t="e">
        <f>Dati!N217</f>
        <v>#REF!</v>
      </c>
      <c r="J142" s="73" t="s">
        <v>46</v>
      </c>
      <c r="K142" s="73"/>
      <c r="N142" s="91" t="str">
        <f>IF(N136&lt;2,"",N141/N139)</f>
        <v/>
      </c>
    </row>
    <row r="143" spans="1:16" x14ac:dyDescent="0.25">
      <c r="A143" s="48">
        <f>Dati!A218</f>
        <v>13</v>
      </c>
      <c r="B143" s="48" t="e">
        <f>Dati!B218</f>
        <v>#REF!</v>
      </c>
      <c r="C143" s="54" t="e">
        <f>IF(Dati!C218="","",LOG(Dati!C218))</f>
        <v>#REF!</v>
      </c>
      <c r="D143" s="48" t="e">
        <f>Dati!J218</f>
        <v>#REF!</v>
      </c>
      <c r="E143" s="48" t="e">
        <f>Dati!K218</f>
        <v>#REF!</v>
      </c>
      <c r="F143" s="48" t="e">
        <f>Dati!L218</f>
        <v>#REF!</v>
      </c>
      <c r="G143" s="48" t="e">
        <f>Dati!M218</f>
        <v>#REF!</v>
      </c>
      <c r="H143" s="48" t="e">
        <f>Dati!N218</f>
        <v>#REF!</v>
      </c>
      <c r="J143" s="73" t="s">
        <v>50</v>
      </c>
      <c r="K143" s="73"/>
      <c r="N143" s="91" t="str">
        <f>IF(N136&lt;2,"",FINV(0.05,N137,N138))</f>
        <v/>
      </c>
    </row>
    <row r="144" spans="1:16" x14ac:dyDescent="0.25">
      <c r="A144" s="48">
        <f>Dati!A219</f>
        <v>14</v>
      </c>
      <c r="B144" s="48" t="e">
        <f>Dati!B219</f>
        <v>#REF!</v>
      </c>
      <c r="C144" s="54" t="e">
        <f>IF(Dati!C219="","",LOG(Dati!C219))</f>
        <v>#REF!</v>
      </c>
      <c r="D144" s="48" t="e">
        <f>Dati!J219</f>
        <v>#REF!</v>
      </c>
      <c r="E144" s="48" t="e">
        <f>Dati!K219</f>
        <v>#REF!</v>
      </c>
      <c r="F144" s="48" t="e">
        <f>Dati!L219</f>
        <v>#REF!</v>
      </c>
      <c r="G144" s="48" t="e">
        <f>Dati!M219</f>
        <v>#REF!</v>
      </c>
      <c r="H144" s="48" t="e">
        <f>Dati!N219</f>
        <v>#REF!</v>
      </c>
      <c r="J144" s="41" t="s">
        <v>47</v>
      </c>
      <c r="K144" s="41"/>
      <c r="N144" s="92" t="str">
        <f>IF(N136&lt;2,"",FDIST(N142,N137,N138))</f>
        <v/>
      </c>
    </row>
    <row r="145" spans="1:16" x14ac:dyDescent="0.25">
      <c r="A145" s="48">
        <f>Dati!A220</f>
        <v>15</v>
      </c>
      <c r="B145" s="48" t="e">
        <f>Dati!B220</f>
        <v>#REF!</v>
      </c>
      <c r="C145" s="54" t="e">
        <f>IF(Dati!C220="","",LOG(Dati!C220))</f>
        <v>#REF!</v>
      </c>
      <c r="D145" s="48" t="e">
        <f>Dati!J220</f>
        <v>#REF!</v>
      </c>
      <c r="E145" s="48" t="e">
        <f>Dati!K220</f>
        <v>#REF!</v>
      </c>
      <c r="F145" s="48" t="e">
        <f>Dati!L220</f>
        <v>#REF!</v>
      </c>
      <c r="G145" s="48" t="e">
        <f>Dati!M220</f>
        <v>#REF!</v>
      </c>
      <c r="H145" s="48" t="e">
        <f>Dati!N220</f>
        <v>#REF!</v>
      </c>
    </row>
    <row r="146" spans="1:16" x14ac:dyDescent="0.25">
      <c r="A146" s="48">
        <f>Dati!A221</f>
        <v>16</v>
      </c>
      <c r="B146" s="48" t="e">
        <f>Dati!B221</f>
        <v>#REF!</v>
      </c>
      <c r="C146" s="54" t="e">
        <f>IF(Dati!C221="","",LOG(Dati!C221))</f>
        <v>#REF!</v>
      </c>
      <c r="D146" s="48" t="e">
        <f>Dati!J221</f>
        <v>#REF!</v>
      </c>
      <c r="E146" s="48" t="e">
        <f>Dati!K221</f>
        <v>#REF!</v>
      </c>
      <c r="F146" s="48" t="e">
        <f>Dati!L221</f>
        <v>#REF!</v>
      </c>
      <c r="G146" s="48" t="e">
        <f>Dati!M221</f>
        <v>#REF!</v>
      </c>
      <c r="H146" s="48" t="e">
        <f>Dati!N221</f>
        <v>#REF!</v>
      </c>
      <c r="K146" s="93"/>
      <c r="L146" s="93"/>
      <c r="M146" s="93"/>
      <c r="N146" s="93" t="str">
        <f>IF(N136&lt;2,"",IF(N142&lt;N143,"Le medie sono uguali con P &lt; 0.05","Attenzione: le accuratezze dei livelli non sono uguali con P &lt; 0.05"))</f>
        <v/>
      </c>
      <c r="O146" s="93"/>
      <c r="P146" s="93"/>
    </row>
    <row r="147" spans="1:16" x14ac:dyDescent="0.25">
      <c r="A147" s="48">
        <f>Dati!A222</f>
        <v>17</v>
      </c>
      <c r="B147" s="48" t="e">
        <f>Dati!B222</f>
        <v>#REF!</v>
      </c>
      <c r="C147" s="54" t="e">
        <f>IF(Dati!C222="","",LOG(Dati!C222))</f>
        <v>#REF!</v>
      </c>
      <c r="D147" s="48" t="e">
        <f>Dati!J222</f>
        <v>#REF!</v>
      </c>
      <c r="E147" s="48" t="e">
        <f>Dati!K222</f>
        <v>#REF!</v>
      </c>
      <c r="F147" s="48" t="e">
        <f>Dati!L222</f>
        <v>#REF!</v>
      </c>
      <c r="G147" s="48" t="e">
        <f>Dati!M222</f>
        <v>#REF!</v>
      </c>
      <c r="H147" s="48" t="e">
        <f>Dati!N222</f>
        <v>#REF!</v>
      </c>
    </row>
    <row r="148" spans="1:16" x14ac:dyDescent="0.25">
      <c r="A148" s="48"/>
      <c r="B148" s="48"/>
      <c r="C148" s="67"/>
      <c r="D148" s="66"/>
      <c r="E148" s="66"/>
      <c r="F148" s="66"/>
      <c r="G148" s="66"/>
      <c r="H148" s="66"/>
    </row>
    <row r="150" spans="1:16" x14ac:dyDescent="0.25">
      <c r="A150" s="39" t="s">
        <v>19</v>
      </c>
      <c r="D150" s="45"/>
      <c r="E150" s="44"/>
      <c r="F150" s="46"/>
      <c r="G150" s="47"/>
      <c r="H150" s="47"/>
      <c r="L150" s="39">
        <v>1</v>
      </c>
      <c r="M150" s="39">
        <v>2</v>
      </c>
      <c r="N150" s="39">
        <v>3</v>
      </c>
      <c r="O150" s="39">
        <v>4</v>
      </c>
      <c r="P150" s="39">
        <v>5</v>
      </c>
    </row>
    <row r="151" spans="1:16" ht="24" x14ac:dyDescent="0.25">
      <c r="A151" s="48" t="str">
        <f>Dati!A237</f>
        <v>N.</v>
      </c>
      <c r="B151" s="48" t="str">
        <f>Dati!B237</f>
        <v>Anno</v>
      </c>
      <c r="C151" s="48" t="str">
        <f>Dati!C237</f>
        <v>Valore assegnato</v>
      </c>
      <c r="D151" s="48">
        <f>Dati!J237</f>
        <v>1</v>
      </c>
      <c r="E151" s="48">
        <f>Dati!K237</f>
        <v>2</v>
      </c>
      <c r="F151" s="48">
        <f>Dati!L237</f>
        <v>3</v>
      </c>
      <c r="G151" s="48">
        <f>Dati!M237</f>
        <v>4</v>
      </c>
      <c r="H151" s="48">
        <f>Dati!N237</f>
        <v>5</v>
      </c>
      <c r="J151" s="39" t="s">
        <v>53</v>
      </c>
      <c r="L151" s="39">
        <f>COUNT(D152:D168)</f>
        <v>0</v>
      </c>
      <c r="M151" s="39">
        <f>COUNT(E152:E168)</f>
        <v>0</v>
      </c>
      <c r="N151" s="39">
        <f>COUNT(F152:F168)</f>
        <v>0</v>
      </c>
      <c r="O151" s="39">
        <f>COUNT(G152:G168)</f>
        <v>0</v>
      </c>
      <c r="P151" s="39">
        <f>COUNT(H152:H168)</f>
        <v>0</v>
      </c>
    </row>
    <row r="152" spans="1:16" x14ac:dyDescent="0.25">
      <c r="A152" s="48">
        <f>Dati!A238</f>
        <v>1</v>
      </c>
      <c r="B152" s="48" t="e">
        <f>Dati!B238</f>
        <v>#REF!</v>
      </c>
      <c r="C152" s="54" t="e">
        <f>IF(Dati!C238="","",LOG(Dati!C238))</f>
        <v>#REF!</v>
      </c>
      <c r="D152" s="48" t="e">
        <f>Dati!J238</f>
        <v>#REF!</v>
      </c>
      <c r="E152" s="48" t="e">
        <f>Dati!K238</f>
        <v>#REF!</v>
      </c>
      <c r="F152" s="48" t="e">
        <f>Dati!L238</f>
        <v>#REF!</v>
      </c>
      <c r="G152" s="48" t="e">
        <f>Dati!M238</f>
        <v>#REF!</v>
      </c>
      <c r="H152" s="48" t="e">
        <f>Dati!N238</f>
        <v>#REF!</v>
      </c>
      <c r="J152" s="39" t="s">
        <v>14</v>
      </c>
      <c r="L152" s="76" t="str">
        <f>IF(L151&lt;2,"",AVERAGE(D152:D168))</f>
        <v/>
      </c>
      <c r="M152" s="76" t="str">
        <f>IF(M151&lt;2,"",AVERAGE(E152:E168))</f>
        <v/>
      </c>
      <c r="N152" s="76" t="str">
        <f>IF(N151&lt;2,"",AVERAGE(F152:F168))</f>
        <v/>
      </c>
      <c r="O152" s="76" t="str">
        <f>IF(O151&lt;2,"",AVERAGE(G152:G168))</f>
        <v/>
      </c>
      <c r="P152" s="76" t="str">
        <f>IF(P151&lt;2,"",AVERAGE(H152:H168))</f>
        <v/>
      </c>
    </row>
    <row r="153" spans="1:16" x14ac:dyDescent="0.25">
      <c r="A153" s="48">
        <f>Dati!A239</f>
        <v>2</v>
      </c>
      <c r="B153" s="48" t="e">
        <f>Dati!B239</f>
        <v>#REF!</v>
      </c>
      <c r="C153" s="54" t="e">
        <f>IF(Dati!C239="","",LOG(Dati!C239))</f>
        <v>#REF!</v>
      </c>
      <c r="D153" s="48" t="e">
        <f>Dati!J239</f>
        <v>#REF!</v>
      </c>
      <c r="E153" s="48" t="e">
        <f>Dati!K239</f>
        <v>#REF!</v>
      </c>
      <c r="F153" s="48" t="e">
        <f>Dati!L239</f>
        <v>#REF!</v>
      </c>
      <c r="G153" s="48" t="e">
        <f>Dati!M239</f>
        <v>#REF!</v>
      </c>
      <c r="H153" s="48" t="e">
        <f>Dati!N239</f>
        <v>#REF!</v>
      </c>
      <c r="J153" s="39" t="s">
        <v>36</v>
      </c>
      <c r="N153" s="39" t="str">
        <f>IF(N151=10,"",IF(N157&lt;2,"",AVERAGE(D152:H168)))</f>
        <v/>
      </c>
    </row>
    <row r="154" spans="1:16" x14ac:dyDescent="0.25">
      <c r="A154" s="48">
        <f>Dati!A240</f>
        <v>3</v>
      </c>
      <c r="B154" s="48" t="e">
        <f>Dati!B240</f>
        <v>#REF!</v>
      </c>
      <c r="C154" s="54" t="e">
        <f>IF(Dati!C240="","",LOG(Dati!C240))</f>
        <v>#REF!</v>
      </c>
      <c r="D154" s="48" t="e">
        <f>Dati!J240</f>
        <v>#REF!</v>
      </c>
      <c r="E154" s="48" t="e">
        <f>Dati!K240</f>
        <v>#REF!</v>
      </c>
      <c r="F154" s="48" t="e">
        <f>Dati!L240</f>
        <v>#REF!</v>
      </c>
      <c r="G154" s="48" t="e">
        <f>Dati!M240</f>
        <v>#REF!</v>
      </c>
      <c r="H154" s="48" t="e">
        <f>Dati!N240</f>
        <v>#REF!</v>
      </c>
      <c r="J154" s="39" t="s">
        <v>37</v>
      </c>
      <c r="L154" s="76" t="str">
        <f>IF(COUNT(D152:D168)&lt;2,"",DEVSQ(D152:D168))</f>
        <v/>
      </c>
      <c r="M154" s="76" t="str">
        <f>IF(COUNT(E152:E168)&lt;2,"",DEVSQ(E152:E168))</f>
        <v/>
      </c>
      <c r="N154" s="76" t="str">
        <f>IF(COUNT(F152:F168)&lt;2,"",DEVSQ(F152:F168))</f>
        <v/>
      </c>
      <c r="O154" s="76" t="str">
        <f>IF(COUNT(G152:G168)&lt;2,"",DEVSQ(G152:G168))</f>
        <v/>
      </c>
      <c r="P154" s="76" t="str">
        <f>IF(COUNT(H152:H168)&lt;2,"",DEVSQ(H152:H168))</f>
        <v/>
      </c>
    </row>
    <row r="155" spans="1:16" x14ac:dyDescent="0.25">
      <c r="A155" s="48">
        <f>Dati!A241</f>
        <v>4</v>
      </c>
      <c r="B155" s="48" t="e">
        <f>Dati!B241</f>
        <v>#REF!</v>
      </c>
      <c r="C155" s="54" t="e">
        <f>IF(Dati!C241="","",LOG(Dati!C241))</f>
        <v>#REF!</v>
      </c>
      <c r="D155" s="48" t="e">
        <f>Dati!J241</f>
        <v>#REF!</v>
      </c>
      <c r="E155" s="48" t="e">
        <f>Dati!K241</f>
        <v>#REF!</v>
      </c>
      <c r="F155" s="48" t="e">
        <f>Dati!L241</f>
        <v>#REF!</v>
      </c>
      <c r="G155" s="48" t="e">
        <f>Dati!M241</f>
        <v>#REF!</v>
      </c>
      <c r="H155" s="48" t="e">
        <f>Dati!N241</f>
        <v>#REF!</v>
      </c>
      <c r="J155" s="39" t="s">
        <v>38</v>
      </c>
      <c r="L155" s="76" t="str">
        <f>IF(COUNT(D152:D168)&lt;2,"",VAR(D152:D168))</f>
        <v/>
      </c>
      <c r="M155" s="76" t="str">
        <f>IF(COUNT(E152:E168)&lt;2,"",VAR(E152:E168))</f>
        <v/>
      </c>
      <c r="N155" s="76" t="str">
        <f>IF(COUNT(F152:F168)&lt;2,"",VAR(F152:F168))</f>
        <v/>
      </c>
      <c r="O155" s="76" t="str">
        <f>IF(COUNT(G152:G168)&lt;2,"",VAR(G152:G168))</f>
        <v/>
      </c>
      <c r="P155" s="76" t="str">
        <f>IF(COUNT(H152:H168)&lt;2,"",VAR(H152:H168))</f>
        <v/>
      </c>
    </row>
    <row r="156" spans="1:16" x14ac:dyDescent="0.25">
      <c r="A156" s="48">
        <f>Dati!A242</f>
        <v>5</v>
      </c>
      <c r="B156" s="48" t="e">
        <f>Dati!B242</f>
        <v>#REF!</v>
      </c>
      <c r="C156" s="54" t="e">
        <f>IF(Dati!C242="","",LOG(Dati!C242))</f>
        <v>#REF!</v>
      </c>
      <c r="D156" s="48" t="e">
        <f>Dati!J242</f>
        <v>#REF!</v>
      </c>
      <c r="E156" s="48" t="e">
        <f>Dati!K242</f>
        <v>#REF!</v>
      </c>
      <c r="F156" s="48" t="e">
        <f>Dati!L242</f>
        <v>#REF!</v>
      </c>
      <c r="G156" s="48" t="e">
        <f>Dati!M242</f>
        <v>#REF!</v>
      </c>
      <c r="H156" s="48" t="e">
        <f>Dati!N242</f>
        <v>#REF!</v>
      </c>
      <c r="J156" s="39" t="s">
        <v>39</v>
      </c>
      <c r="N156" s="40">
        <f>COUNT(D152:H168)</f>
        <v>0</v>
      </c>
    </row>
    <row r="157" spans="1:16" x14ac:dyDescent="0.25">
      <c r="A157" s="48">
        <f>Dati!A243</f>
        <v>6</v>
      </c>
      <c r="B157" s="48" t="e">
        <f>Dati!B243</f>
        <v>#REF!</v>
      </c>
      <c r="C157" s="54" t="e">
        <f>IF(Dati!C243="","",LOG(Dati!C243))</f>
        <v>#REF!</v>
      </c>
      <c r="D157" s="48" t="e">
        <f>Dati!J243</f>
        <v>#REF!</v>
      </c>
      <c r="E157" s="48" t="e">
        <f>Dati!K243</f>
        <v>#REF!</v>
      </c>
      <c r="F157" s="48" t="e">
        <f>Dati!L243</f>
        <v>#REF!</v>
      </c>
      <c r="G157" s="48" t="e">
        <f>Dati!M243</f>
        <v>#REF!</v>
      </c>
      <c r="H157" s="48" t="e">
        <f>Dati!N243</f>
        <v>#REF!</v>
      </c>
      <c r="J157" s="39" t="s">
        <v>40</v>
      </c>
      <c r="N157" s="40">
        <f>COUNT(L154:P154)</f>
        <v>0</v>
      </c>
    </row>
    <row r="158" spans="1:16" ht="15.6" x14ac:dyDescent="0.35">
      <c r="A158" s="48">
        <f>Dati!A244</f>
        <v>7</v>
      </c>
      <c r="B158" s="48" t="e">
        <f>Dati!B244</f>
        <v>#REF!</v>
      </c>
      <c r="C158" s="54" t="e">
        <f>IF(Dati!C244="","",LOG(Dati!C244))</f>
        <v>#REF!</v>
      </c>
      <c r="D158" s="48" t="e">
        <f>Dati!J244</f>
        <v>#REF!</v>
      </c>
      <c r="E158" s="48" t="e">
        <f>Dati!K244</f>
        <v>#REF!</v>
      </c>
      <c r="F158" s="48" t="e">
        <f>Dati!L244</f>
        <v>#REF!</v>
      </c>
      <c r="G158" s="48" t="e">
        <f>Dati!M244</f>
        <v>#REF!</v>
      </c>
      <c r="H158" s="48" t="e">
        <f>Dati!N244</f>
        <v>#REF!</v>
      </c>
      <c r="J158" s="39" t="s">
        <v>41</v>
      </c>
      <c r="N158" s="40">
        <f>N157-1</f>
        <v>-1</v>
      </c>
    </row>
    <row r="159" spans="1:16" x14ac:dyDescent="0.25">
      <c r="A159" s="48">
        <f>Dati!A245</f>
        <v>8</v>
      </c>
      <c r="B159" s="48" t="e">
        <f>Dati!B245</f>
        <v>#REF!</v>
      </c>
      <c r="C159" s="54" t="e">
        <f>IF(Dati!C245="","",LOG(Dati!C245))</f>
        <v>#REF!</v>
      </c>
      <c r="D159" s="48" t="e">
        <f>Dati!J245</f>
        <v>#REF!</v>
      </c>
      <c r="E159" s="48" t="e">
        <f>Dati!K245</f>
        <v>#REF!</v>
      </c>
      <c r="F159" s="48" t="e">
        <f>Dati!L245</f>
        <v>#REF!</v>
      </c>
      <c r="G159" s="48" t="e">
        <f>Dati!M245</f>
        <v>#REF!</v>
      </c>
      <c r="H159" s="48" t="e">
        <f>Dati!N245</f>
        <v>#REF!</v>
      </c>
      <c r="J159" s="39" t="s">
        <v>42</v>
      </c>
      <c r="N159" s="40">
        <f>N156-N157</f>
        <v>0</v>
      </c>
    </row>
    <row r="160" spans="1:16" x14ac:dyDescent="0.25">
      <c r="A160" s="48">
        <f>Dati!A246</f>
        <v>9</v>
      </c>
      <c r="B160" s="48" t="e">
        <f>Dati!B246</f>
        <v>#REF!</v>
      </c>
      <c r="C160" s="54" t="e">
        <f>IF(Dati!C246="","",LOG(Dati!C246))</f>
        <v>#REF!</v>
      </c>
      <c r="D160" s="48" t="e">
        <f>Dati!J246</f>
        <v>#REF!</v>
      </c>
      <c r="E160" s="48" t="e">
        <f>Dati!K246</f>
        <v>#REF!</v>
      </c>
      <c r="F160" s="48" t="e">
        <f>Dati!L246</f>
        <v>#REF!</v>
      </c>
      <c r="G160" s="48" t="e">
        <f>Dati!M246</f>
        <v>#REF!</v>
      </c>
      <c r="H160" s="48" t="e">
        <f>Dati!N246</f>
        <v>#REF!</v>
      </c>
      <c r="J160" s="39" t="s">
        <v>43</v>
      </c>
      <c r="N160" s="90" t="str">
        <f>IF(N157&lt;2,"",SUM(L154:P154)/N159)</f>
        <v/>
      </c>
    </row>
    <row r="161" spans="1:16" x14ac:dyDescent="0.25">
      <c r="A161" s="48">
        <f>Dati!A247</f>
        <v>10</v>
      </c>
      <c r="B161" s="48" t="e">
        <f>Dati!B247</f>
        <v>#REF!</v>
      </c>
      <c r="C161" s="54" t="e">
        <f>IF(Dati!C247="","",LOG(Dati!C247))</f>
        <v>#REF!</v>
      </c>
      <c r="D161" s="48" t="e">
        <f>Dati!J247</f>
        <v>#REF!</v>
      </c>
      <c r="E161" s="48" t="e">
        <f>Dati!K247</f>
        <v>#REF!</v>
      </c>
      <c r="F161" s="48" t="e">
        <f>Dati!L247</f>
        <v>#REF!</v>
      </c>
      <c r="G161" s="48" t="e">
        <f>Dati!M247</f>
        <v>#REF!</v>
      </c>
      <c r="H161" s="48" t="e">
        <f>Dati!N247</f>
        <v>#REF!</v>
      </c>
      <c r="J161" s="39" t="s">
        <v>44</v>
      </c>
      <c r="L161" s="90" t="str">
        <f>IF(L154="","",(N153-L152)^2*L151)</f>
        <v/>
      </c>
      <c r="M161" s="90" t="str">
        <f>IF(M154="","",(N153-M152)^2*M151)</f>
        <v/>
      </c>
      <c r="N161" s="90" t="str">
        <f>IF(N154="","",(N153-N152)^2*N151)</f>
        <v/>
      </c>
      <c r="O161" s="90" t="str">
        <f>IF(O154="","",(N153-O152)^2*O151)</f>
        <v/>
      </c>
      <c r="P161" s="90" t="str">
        <f>IF(P154="","",(N153-P152)^2*P151)</f>
        <v/>
      </c>
    </row>
    <row r="162" spans="1:16" x14ac:dyDescent="0.25">
      <c r="A162" s="48">
        <f>Dati!A248</f>
        <v>11</v>
      </c>
      <c r="B162" s="48" t="e">
        <f>Dati!B248</f>
        <v>#REF!</v>
      </c>
      <c r="C162" s="54" t="e">
        <f>IF(Dati!C248="","",LOG(Dati!C248))</f>
        <v>#REF!</v>
      </c>
      <c r="D162" s="48" t="e">
        <f>Dati!J248</f>
        <v>#REF!</v>
      </c>
      <c r="E162" s="48" t="e">
        <f>Dati!K248</f>
        <v>#REF!</v>
      </c>
      <c r="F162" s="48" t="e">
        <f>Dati!L248</f>
        <v>#REF!</v>
      </c>
      <c r="G162" s="48" t="e">
        <f>Dati!M248</f>
        <v>#REF!</v>
      </c>
      <c r="H162" s="48" t="e">
        <f>Dati!N248</f>
        <v>#REF!</v>
      </c>
      <c r="J162" s="39" t="s">
        <v>45</v>
      </c>
      <c r="N162" s="90" t="str">
        <f>IF(N157&lt;2,"",SUM(L161:P161)/N158)</f>
        <v/>
      </c>
    </row>
    <row r="163" spans="1:16" x14ac:dyDescent="0.25">
      <c r="A163" s="48">
        <f>Dati!A249</f>
        <v>12</v>
      </c>
      <c r="B163" s="48" t="e">
        <f>Dati!B249</f>
        <v>#REF!</v>
      </c>
      <c r="C163" s="54" t="e">
        <f>IF(Dati!C249="","",LOG(Dati!C249))</f>
        <v>#REF!</v>
      </c>
      <c r="D163" s="48" t="e">
        <f>Dati!J249</f>
        <v>#REF!</v>
      </c>
      <c r="E163" s="48" t="e">
        <f>Dati!K249</f>
        <v>#REF!</v>
      </c>
      <c r="F163" s="48" t="e">
        <f>Dati!L249</f>
        <v>#REF!</v>
      </c>
      <c r="G163" s="48" t="e">
        <f>Dati!M249</f>
        <v>#REF!</v>
      </c>
      <c r="H163" s="48" t="e">
        <f>Dati!N249</f>
        <v>#REF!</v>
      </c>
      <c r="J163" s="73" t="s">
        <v>46</v>
      </c>
      <c r="K163" s="73"/>
      <c r="N163" s="91" t="str">
        <f>IF(N157&lt;2,"",N162/N160)</f>
        <v/>
      </c>
    </row>
    <row r="164" spans="1:16" x14ac:dyDescent="0.25">
      <c r="A164" s="48">
        <f>Dati!A250</f>
        <v>13</v>
      </c>
      <c r="B164" s="48" t="e">
        <f>Dati!B250</f>
        <v>#REF!</v>
      </c>
      <c r="C164" s="54" t="e">
        <f>IF(Dati!C250="","",LOG(Dati!C250))</f>
        <v>#REF!</v>
      </c>
      <c r="D164" s="48" t="e">
        <f>Dati!J250</f>
        <v>#REF!</v>
      </c>
      <c r="E164" s="48" t="e">
        <f>Dati!K250</f>
        <v>#REF!</v>
      </c>
      <c r="F164" s="48" t="e">
        <f>Dati!L250</f>
        <v>#REF!</v>
      </c>
      <c r="G164" s="48" t="e">
        <f>Dati!M250</f>
        <v>#REF!</v>
      </c>
      <c r="H164" s="48" t="e">
        <f>Dati!N250</f>
        <v>#REF!</v>
      </c>
      <c r="J164" s="73" t="s">
        <v>50</v>
      </c>
      <c r="K164" s="73"/>
      <c r="N164" s="91" t="str">
        <f>IF(N157&lt;2,"",FINV(0.05,N158,N159))</f>
        <v/>
      </c>
    </row>
    <row r="165" spans="1:16" x14ac:dyDescent="0.25">
      <c r="A165" s="48">
        <f>Dati!A251</f>
        <v>14</v>
      </c>
      <c r="B165" s="48" t="e">
        <f>Dati!B251</f>
        <v>#REF!</v>
      </c>
      <c r="C165" s="54" t="e">
        <f>IF(Dati!C251="","",LOG(Dati!C251))</f>
        <v>#REF!</v>
      </c>
      <c r="D165" s="48" t="e">
        <f>Dati!J251</f>
        <v>#REF!</v>
      </c>
      <c r="E165" s="48" t="e">
        <f>Dati!K251</f>
        <v>#REF!</v>
      </c>
      <c r="F165" s="48" t="e">
        <f>Dati!L251</f>
        <v>#REF!</v>
      </c>
      <c r="G165" s="48" t="e">
        <f>Dati!M251</f>
        <v>#REF!</v>
      </c>
      <c r="H165" s="48" t="e">
        <f>Dati!N251</f>
        <v>#REF!</v>
      </c>
      <c r="J165" s="41" t="s">
        <v>47</v>
      </c>
      <c r="K165" s="41"/>
      <c r="N165" s="92" t="str">
        <f>IF(N157&lt;2,"",FDIST(N163,N158,N159))</f>
        <v/>
      </c>
    </row>
    <row r="166" spans="1:16" x14ac:dyDescent="0.25">
      <c r="A166" s="48">
        <f>Dati!A252</f>
        <v>15</v>
      </c>
      <c r="B166" s="48" t="e">
        <f>Dati!B252</f>
        <v>#REF!</v>
      </c>
      <c r="C166" s="54" t="e">
        <f>IF(Dati!C252="","",LOG(Dati!C252))</f>
        <v>#REF!</v>
      </c>
      <c r="D166" s="48" t="e">
        <f>Dati!J252</f>
        <v>#REF!</v>
      </c>
      <c r="E166" s="48" t="e">
        <f>Dati!K252</f>
        <v>#REF!</v>
      </c>
      <c r="F166" s="48" t="e">
        <f>Dati!L252</f>
        <v>#REF!</v>
      </c>
      <c r="G166" s="48" t="e">
        <f>Dati!M252</f>
        <v>#REF!</v>
      </c>
      <c r="H166" s="48" t="e">
        <f>Dati!N252</f>
        <v>#REF!</v>
      </c>
    </row>
    <row r="167" spans="1:16" x14ac:dyDescent="0.25">
      <c r="A167" s="48">
        <f>Dati!A253</f>
        <v>16</v>
      </c>
      <c r="B167" s="48" t="e">
        <f>Dati!B253</f>
        <v>#REF!</v>
      </c>
      <c r="C167" s="54" t="e">
        <f>IF(Dati!C253="","",LOG(Dati!C253))</f>
        <v>#REF!</v>
      </c>
      <c r="D167" s="48" t="e">
        <f>Dati!J253</f>
        <v>#REF!</v>
      </c>
      <c r="E167" s="48" t="e">
        <f>Dati!K253</f>
        <v>#REF!</v>
      </c>
      <c r="F167" s="48" t="e">
        <f>Dati!L253</f>
        <v>#REF!</v>
      </c>
      <c r="G167" s="48" t="e">
        <f>Dati!M253</f>
        <v>#REF!</v>
      </c>
      <c r="H167" s="48" t="e">
        <f>Dati!N253</f>
        <v>#REF!</v>
      </c>
      <c r="K167" s="93"/>
      <c r="L167" s="93"/>
      <c r="M167" s="93"/>
      <c r="N167" s="93" t="str">
        <f>IF(N157&lt;2,"",IF(N163&lt;N164,"Le medie sono uguali con P &lt; 0.05","Attenzione: le accuratezze dei livelli non sono uguali con P &lt; 0.05"))</f>
        <v/>
      </c>
      <c r="O167" s="93"/>
      <c r="P167" s="93"/>
    </row>
    <row r="168" spans="1:16" x14ac:dyDescent="0.25">
      <c r="A168" s="48">
        <f>Dati!A254</f>
        <v>17</v>
      </c>
      <c r="B168" s="48" t="e">
        <f>Dati!B254</f>
        <v>#REF!</v>
      </c>
      <c r="C168" s="54" t="e">
        <f>IF(Dati!C254="","",LOG(Dati!C254))</f>
        <v>#REF!</v>
      </c>
      <c r="D168" s="48" t="e">
        <f>Dati!J254</f>
        <v>#REF!</v>
      </c>
      <c r="E168" s="48" t="e">
        <f>Dati!K254</f>
        <v>#REF!</v>
      </c>
      <c r="F168" s="48" t="e">
        <f>Dati!L254</f>
        <v>#REF!</v>
      </c>
      <c r="G168" s="48" t="e">
        <f>Dati!M254</f>
        <v>#REF!</v>
      </c>
      <c r="H168" s="48" t="e">
        <f>Dati!N254</f>
        <v>#REF!</v>
      </c>
    </row>
  </sheetData>
  <sheetProtection password="EB3E" sheet="1" objects="1" scenarios="1"/>
  <mergeCells count="1">
    <mergeCell ref="D3:F3"/>
  </mergeCells>
  <phoneticPr fontId="0" type="noConversion"/>
  <pageMargins left="0.75" right="0.75" top="1" bottom="1" header="0.5" footer="0.5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3"/>
  <sheetViews>
    <sheetView topLeftCell="AP1734" zoomScale="80" workbookViewId="0">
      <selection activeCell="BD1761" sqref="BD1761"/>
    </sheetView>
  </sheetViews>
  <sheetFormatPr defaultRowHeight="13.2" x14ac:dyDescent="0.25"/>
  <cols>
    <col min="1" max="1" width="7.33203125" style="52" customWidth="1"/>
    <col min="2" max="2" width="6.33203125" style="52" customWidth="1"/>
    <col min="3" max="3" width="8.33203125" style="52" customWidth="1"/>
    <col min="4" max="4" width="5.6640625" style="52" customWidth="1"/>
    <col min="5" max="5" width="6.109375" style="52" customWidth="1"/>
    <col min="6" max="6" width="5" style="52" customWidth="1"/>
    <col min="7" max="7" width="5.109375" style="52" customWidth="1"/>
    <col min="8" max="8" width="5.88671875" style="52" customWidth="1"/>
    <col min="9" max="9" width="7.33203125" style="52" customWidth="1"/>
    <col min="10" max="10" width="5.88671875" style="52" customWidth="1"/>
    <col min="11" max="11" width="5.6640625" style="52" customWidth="1"/>
    <col min="12" max="12" width="5.44140625" style="52" customWidth="1"/>
    <col min="13" max="13" width="5.5546875" style="52" customWidth="1"/>
    <col min="14" max="24" width="8.88671875" style="52"/>
    <col min="25" max="25" width="9.5546875" style="52" bestFit="1" customWidth="1"/>
    <col min="26" max="28" width="8.88671875" style="52"/>
    <col min="29" max="29" width="9.5546875" style="52" bestFit="1" customWidth="1"/>
    <col min="30" max="33" width="8.88671875" style="52"/>
    <col min="34" max="34" width="10.5546875" style="52" bestFit="1" customWidth="1"/>
    <col min="35" max="16384" width="8.88671875" style="52"/>
  </cols>
  <sheetData>
    <row r="1" spans="1:40" ht="17.399999999999999" x14ac:dyDescent="0.3">
      <c r="A1" s="1017"/>
      <c r="B1" s="1017"/>
      <c r="C1" s="1017"/>
      <c r="D1" s="1017"/>
      <c r="E1" s="1017"/>
      <c r="F1" s="1017"/>
      <c r="G1" s="1017"/>
      <c r="H1" s="1017"/>
      <c r="I1" s="1017"/>
    </row>
    <row r="2" spans="1:40" x14ac:dyDescent="0.25">
      <c r="A2" s="78"/>
      <c r="B2" s="78"/>
      <c r="E2" s="79"/>
      <c r="F2" s="80" t="s">
        <v>0</v>
      </c>
      <c r="G2" s="80"/>
      <c r="H2" s="81"/>
      <c r="Z2" s="86" t="s">
        <v>35</v>
      </c>
    </row>
    <row r="3" spans="1:40" x14ac:dyDescent="0.25">
      <c r="A3" s="52" t="s">
        <v>1</v>
      </c>
      <c r="B3" s="52" t="s">
        <v>4</v>
      </c>
      <c r="D3" s="1026" t="s">
        <v>3</v>
      </c>
      <c r="E3" s="1019"/>
      <c r="F3" s="1019"/>
      <c r="AK3" s="52" t="s">
        <v>51</v>
      </c>
    </row>
    <row r="4" spans="1:40" x14ac:dyDescent="0.25">
      <c r="A4" s="52" t="s">
        <v>15</v>
      </c>
      <c r="D4" s="45"/>
      <c r="E4" s="44"/>
      <c r="F4" s="44"/>
      <c r="W4" s="52">
        <v>1</v>
      </c>
      <c r="X4" s="52">
        <v>2</v>
      </c>
      <c r="Y4" s="52">
        <v>3</v>
      </c>
      <c r="Z4" s="52">
        <v>4</v>
      </c>
      <c r="AA4" s="52">
        <v>5</v>
      </c>
      <c r="AB4" s="52">
        <v>6</v>
      </c>
      <c r="AC4" s="52">
        <v>7</v>
      </c>
      <c r="AG4" s="52">
        <v>1</v>
      </c>
      <c r="AH4" s="52">
        <v>2</v>
      </c>
      <c r="AI4" s="52">
        <v>3</v>
      </c>
      <c r="AJ4" s="52">
        <v>4</v>
      </c>
      <c r="AK4" s="52">
        <v>5</v>
      </c>
      <c r="AL4" s="52">
        <v>6</v>
      </c>
      <c r="AM4" s="52">
        <v>7</v>
      </c>
      <c r="AN4" s="52">
        <v>8</v>
      </c>
    </row>
    <row r="5" spans="1:40" ht="19.95" customHeight="1" x14ac:dyDescent="0.25">
      <c r="A5" s="66" t="str">
        <f>Dati!A13</f>
        <v>N.</v>
      </c>
      <c r="B5" s="66" t="str">
        <f>Dati!B13</f>
        <v>Anno</v>
      </c>
      <c r="C5" s="67" t="str">
        <f>Dati!C13</f>
        <v>Valore assegnato</v>
      </c>
      <c r="D5" s="51">
        <f>Dati!D13</f>
        <v>1</v>
      </c>
      <c r="E5" s="51">
        <f>Dati!E13</f>
        <v>2</v>
      </c>
      <c r="F5" s="51">
        <f>Dati!F13</f>
        <v>3</v>
      </c>
      <c r="G5" s="51">
        <f>Dati!G13</f>
        <v>4</v>
      </c>
      <c r="H5" s="51">
        <f>Dati!H13</f>
        <v>5</v>
      </c>
      <c r="I5" s="1016" t="s">
        <v>13</v>
      </c>
      <c r="J5" s="1016"/>
      <c r="K5" s="1016"/>
      <c r="L5" s="1016"/>
      <c r="M5" s="1016"/>
      <c r="N5" s="51"/>
      <c r="O5" s="51"/>
      <c r="U5" s="52" t="s">
        <v>53</v>
      </c>
      <c r="W5" s="52">
        <f>COUNT('Livello 1'!I6:M22)</f>
        <v>0</v>
      </c>
      <c r="X5" s="52">
        <f>COUNT('Livello 2'!I6:M22)</f>
        <v>5</v>
      </c>
      <c r="Y5" s="52">
        <f>COUNT('Livello 3'!I6:M22)</f>
        <v>5</v>
      </c>
      <c r="Z5" s="52">
        <f>COUNT('Livello 4'!I6:M22)</f>
        <v>0</v>
      </c>
      <c r="AA5" s="52">
        <f>COUNT('Livello 5'!I6:M22)</f>
        <v>0</v>
      </c>
      <c r="AB5" s="52">
        <f>COUNT('Livello 6'!I6:M22)</f>
        <v>0</v>
      </c>
      <c r="AC5" s="52">
        <f>COUNT('Livello 7'!I6:M22)</f>
        <v>0</v>
      </c>
      <c r="AG5" s="94">
        <f>I6</f>
        <v>101.20221350840721</v>
      </c>
      <c r="AH5" s="94" t="e">
        <f>I31</f>
        <v>#VALUE!</v>
      </c>
      <c r="AI5" s="94">
        <f>I56</f>
        <v>100.92578262120267</v>
      </c>
      <c r="AJ5" s="94">
        <f>I81</f>
        <v>116.38138830109266</v>
      </c>
      <c r="AK5" s="94" t="e">
        <f>I106</f>
        <v>#VALUE!</v>
      </c>
      <c r="AL5" s="94">
        <f>I131</f>
        <v>107.44866978082818</v>
      </c>
      <c r="AM5" s="94" t="e">
        <f>I156</f>
        <v>#REF!</v>
      </c>
      <c r="AN5" s="94" t="e">
        <f>I181</f>
        <v>#REF!</v>
      </c>
    </row>
    <row r="6" spans="1:40" x14ac:dyDescent="0.25">
      <c r="A6" s="82">
        <f>Dati!A14</f>
        <v>1</v>
      </c>
      <c r="B6" s="82">
        <f>Dati!B14</f>
        <v>2006</v>
      </c>
      <c r="C6" s="83">
        <f>IF(Dati!C14="","",LOG(Dati!C14))</f>
        <v>3.7403626894942437</v>
      </c>
      <c r="D6" s="84">
        <f>Dati!J14</f>
        <v>3.7853298350107671</v>
      </c>
      <c r="E6" s="84" t="str">
        <f>Dati!K14</f>
        <v/>
      </c>
      <c r="F6" s="84" t="str">
        <f>Dati!L14</f>
        <v/>
      </c>
      <c r="G6" s="84">
        <f>Dati!M14</f>
        <v>3.6812412373755872</v>
      </c>
      <c r="H6" s="84" t="str">
        <f>Dati!N14</f>
        <v/>
      </c>
      <c r="I6" s="56">
        <f>IF($C$6="","",IF(D6="","",D6/$C$6*100))</f>
        <v>101.20221350840721</v>
      </c>
      <c r="J6" s="56" t="str">
        <f>IF($C$6="","",IF(E6="","",E6/$C$6*100))</f>
        <v/>
      </c>
      <c r="K6" s="56" t="str">
        <f>IF($C$6="","",IF(F6="","",F6/$C$6*100))</f>
        <v/>
      </c>
      <c r="L6" s="56">
        <f>IF($C$6="","",IF(G6="","",G6/$C$6*100))</f>
        <v>98.419365793463982</v>
      </c>
      <c r="M6" s="56" t="str">
        <f>IF($C$6="","",IF(H6="","",H6/$C$6*100))</f>
        <v/>
      </c>
      <c r="N6" s="57"/>
      <c r="O6" s="57"/>
      <c r="P6" s="86" t="s">
        <v>29</v>
      </c>
      <c r="Q6" s="86"/>
      <c r="R6" s="95" t="e">
        <f>IF(SUM(I6:M22,I31:M47,I56:M72,I81:M97,I106:M122,I131:M147,I156:M172,I181:M197)=0,"",AVERAGE(I6:M22,I31:M47,I56:M72,I81:M97,I106:M122,I131:M147,I156:M172,I181:M197))</f>
        <v>#REF!</v>
      </c>
      <c r="U6" s="52" t="s">
        <v>14</v>
      </c>
      <c r="W6" s="96" t="str">
        <f>'Livello 1'!L25</f>
        <v/>
      </c>
      <c r="X6" s="97" t="e">
        <f>'Livello 2'!L25</f>
        <v>#REF!</v>
      </c>
      <c r="Y6" s="97" t="e">
        <f>'Livello 3'!L25</f>
        <v>#REF!</v>
      </c>
      <c r="Z6" s="97" t="str">
        <f>'Livello 4'!L25</f>
        <v/>
      </c>
      <c r="AA6" s="97" t="str">
        <f>'Livello 5'!L25</f>
        <v/>
      </c>
      <c r="AB6" s="97" t="str">
        <f>'Livello 6'!L25</f>
        <v/>
      </c>
      <c r="AC6" s="97" t="str">
        <f>'Livello 7'!L25</f>
        <v/>
      </c>
      <c r="AG6" s="94">
        <f>I7</f>
        <v>103.69534746831984</v>
      </c>
      <c r="AH6" s="94">
        <f t="shared" ref="AH6:AH21" si="0">I32</f>
        <v>108.04798288789286</v>
      </c>
      <c r="AI6" s="94" t="str">
        <f t="shared" ref="AI6:AI21" si="1">I57</f>
        <v/>
      </c>
      <c r="AJ6" s="94">
        <f t="shared" ref="AJ6:AJ21" si="2">I82</f>
        <v>96.884393889192154</v>
      </c>
      <c r="AK6" s="94">
        <f t="shared" ref="AK6:AK21" si="3">I107</f>
        <v>105.86970863518938</v>
      </c>
      <c r="AL6" s="94">
        <f t="shared" ref="AL6:AL21" si="4">I132</f>
        <v>98.172762821283854</v>
      </c>
      <c r="AM6" s="94" t="e">
        <f t="shared" ref="AM6:AM21" si="5">I157</f>
        <v>#REF!</v>
      </c>
      <c r="AN6" s="94" t="e">
        <f t="shared" ref="AN6:AN21" si="6">I182</f>
        <v>#REF!</v>
      </c>
    </row>
    <row r="7" spans="1:40" x14ac:dyDescent="0.25">
      <c r="A7" s="82">
        <f>Dati!A15</f>
        <v>2</v>
      </c>
      <c r="B7" s="82">
        <f>Dati!B15</f>
        <v>2007</v>
      </c>
      <c r="C7" s="83">
        <f>IF(Dati!C15="","",LOG(Dati!C15))</f>
        <v>2.7781512503836434</v>
      </c>
      <c r="D7" s="84">
        <f>Dati!J15</f>
        <v>2.8808135922807914</v>
      </c>
      <c r="E7" s="84" t="str">
        <f>Dati!K15</f>
        <v/>
      </c>
      <c r="F7" s="84" t="str">
        <f>Dati!L15</f>
        <v/>
      </c>
      <c r="G7" s="84">
        <f>Dati!M15</f>
        <v>2.9242792860618816</v>
      </c>
      <c r="H7" s="84" t="str">
        <f>Dati!N15</f>
        <v/>
      </c>
      <c r="I7" s="56">
        <f>IF($C$7="","",IF(D7="","",D7/$C$7*100))</f>
        <v>103.69534746831984</v>
      </c>
      <c r="J7" s="56" t="str">
        <f>IF($C$7="","",IF(E7="","",E7/$C$7*100))</f>
        <v/>
      </c>
      <c r="K7" s="56" t="str">
        <f>IF($C$7="","",IF(F7="","",F7/$C$7*100))</f>
        <v/>
      </c>
      <c r="L7" s="56">
        <f>IF($C$7="","",IF(G7="","",G7/$C$7*100))</f>
        <v>105.25990208985414</v>
      </c>
      <c r="M7" s="56" t="str">
        <f>IF($C$7="","",IF(H7="","",H7/$C$7*100))</f>
        <v/>
      </c>
      <c r="N7" s="57"/>
      <c r="O7" s="57"/>
      <c r="P7" s="86" t="s">
        <v>31</v>
      </c>
      <c r="Q7" s="86"/>
      <c r="R7" s="95" t="e">
        <f>IF(COUNT(I6:M22,I31:M47,I56:M72,I81:M97,I106:M122,I131:M147,I156:M172,I181:M197)&lt;2,"",STDEV(I6:M22,I31:M47,I56:M72,I81:M97,I106:M122,I131:M147,I156:M172,I181:M197)*2)</f>
        <v>#REF!</v>
      </c>
      <c r="U7" s="52" t="s">
        <v>36</v>
      </c>
      <c r="Y7" s="52" t="str">
        <f>IF(Y10=0,"",IF(Y11&lt;2,"",AVERAGE('Livello 1'!I6:M22,'Livello 2'!I6:M22,'Livello 3'!I6:M22,'Livello 4'!I6:M22,'Livello 5'!I6:M22,'Livello 6'!I6:M22,'Livello 7'!I6:M22)))</f>
        <v/>
      </c>
      <c r="AG7" s="94" t="str">
        <f>I8</f>
        <v/>
      </c>
      <c r="AH7" s="94" t="str">
        <f t="shared" si="0"/>
        <v/>
      </c>
      <c r="AI7" s="94">
        <f t="shared" si="1"/>
        <v>101.84648084734371</v>
      </c>
      <c r="AJ7" s="94">
        <f t="shared" si="2"/>
        <v>104.08522488957304</v>
      </c>
      <c r="AK7" s="94" t="e">
        <f t="shared" si="3"/>
        <v>#VALUE!</v>
      </c>
      <c r="AL7" s="94">
        <f t="shared" si="4"/>
        <v>100.58825502964837</v>
      </c>
      <c r="AM7" s="94" t="e">
        <f t="shared" si="5"/>
        <v>#REF!</v>
      </c>
      <c r="AN7" s="94" t="e">
        <f t="shared" si="6"/>
        <v>#REF!</v>
      </c>
    </row>
    <row r="8" spans="1:40" x14ac:dyDescent="0.25">
      <c r="A8" s="82">
        <f>Dati!A16</f>
        <v>3</v>
      </c>
      <c r="B8" s="82" t="str">
        <f>Dati!B16</f>
        <v/>
      </c>
      <c r="C8" s="83" t="str">
        <f>IF(Dati!C16="","",LOG(Dati!C16))</f>
        <v/>
      </c>
      <c r="D8" s="84">
        <f>Dati!J16</f>
        <v>2.9777236052888476</v>
      </c>
      <c r="E8" s="84" t="str">
        <f>Dati!K16</f>
        <v/>
      </c>
      <c r="F8" s="84" t="str">
        <f>Dati!L16</f>
        <v/>
      </c>
      <c r="G8" s="84">
        <f>Dati!M16</f>
        <v>2.9956351945975501</v>
      </c>
      <c r="H8" s="84" t="str">
        <f>Dati!N16</f>
        <v/>
      </c>
      <c r="I8" s="56" t="str">
        <f>IF($C$8="","",IF(D8="","",D8/$C$8*100))</f>
        <v/>
      </c>
      <c r="J8" s="56" t="str">
        <f>IF($C$8="","",IF(E8="","",E8/$C$8*100))</f>
        <v/>
      </c>
      <c r="K8" s="56" t="str">
        <f>IF($C$8="","",IF(F8="","",F8/$C$8*100))</f>
        <v/>
      </c>
      <c r="L8" s="56" t="str">
        <f>IF($C$8="","",IF(G8="","",G8/$C$8*100))</f>
        <v/>
      </c>
      <c r="M8" s="56" t="str">
        <f>IF($C$8="","",IF(H8="","",H8/$C$8*100))</f>
        <v/>
      </c>
      <c r="N8" s="57"/>
      <c r="O8" s="57"/>
      <c r="U8" s="52" t="s">
        <v>37</v>
      </c>
      <c r="W8" s="96" t="str">
        <f>'Livello 1'!L27</f>
        <v/>
      </c>
      <c r="X8" s="97" t="e">
        <f>'Livello 2'!L27</f>
        <v>#REF!</v>
      </c>
      <c r="Y8" s="97" t="e">
        <f>'Livello 3'!L27</f>
        <v>#REF!</v>
      </c>
      <c r="Z8" s="97" t="str">
        <f>'Livello 4'!L27</f>
        <v/>
      </c>
      <c r="AA8" s="97" t="str">
        <f>'Livello 5'!L27</f>
        <v/>
      </c>
      <c r="AB8" s="97" t="str">
        <f>'Livello 6'!L27</f>
        <v/>
      </c>
      <c r="AC8" s="97" t="str">
        <f>'Livello 7'!L27</f>
        <v/>
      </c>
      <c r="AG8" s="94">
        <f>I9</f>
        <v>107.27702910457184</v>
      </c>
      <c r="AH8" s="94" t="str">
        <f t="shared" si="0"/>
        <v/>
      </c>
      <c r="AI8" s="94" t="str">
        <f t="shared" si="1"/>
        <v/>
      </c>
      <c r="AJ8" s="94" t="str">
        <f t="shared" si="2"/>
        <v/>
      </c>
      <c r="AK8" s="94" t="e">
        <f t="shared" si="3"/>
        <v>#VALUE!</v>
      </c>
      <c r="AL8" s="94" t="e">
        <f t="shared" si="4"/>
        <v>#VALUE!</v>
      </c>
      <c r="AM8" s="94" t="e">
        <f t="shared" si="5"/>
        <v>#REF!</v>
      </c>
      <c r="AN8" s="94" t="e">
        <f t="shared" si="6"/>
        <v>#REF!</v>
      </c>
    </row>
    <row r="9" spans="1:40" x14ac:dyDescent="0.25">
      <c r="A9" s="82">
        <f>Dati!A17</f>
        <v>4</v>
      </c>
      <c r="B9" s="82">
        <f>Dati!B17</f>
        <v>2007</v>
      </c>
      <c r="C9" s="83">
        <f>IF(Dati!C17="","",LOG(Dati!C17))</f>
        <v>2.9867717342662448</v>
      </c>
      <c r="D9" s="84">
        <f>Dati!J17</f>
        <v>3.2041199826559246</v>
      </c>
      <c r="E9" s="84" t="str">
        <f>Dati!K17</f>
        <v/>
      </c>
      <c r="F9" s="84" t="str">
        <f>Dati!L17</f>
        <v/>
      </c>
      <c r="G9" s="84">
        <f>Dati!M17</f>
        <v>3.0791812460476247</v>
      </c>
      <c r="H9" s="84">
        <f>Dati!N17</f>
        <v>3.2304489213782741</v>
      </c>
      <c r="I9" s="56">
        <f>IF($C$9="","",IF(D9="","",D9/$C$9*100))</f>
        <v>107.27702910457184</v>
      </c>
      <c r="J9" s="56" t="str">
        <f>IF($C$9="","",IF(E9="","",E9/$C$9*100))</f>
        <v/>
      </c>
      <c r="K9" s="56" t="str">
        <f>IF($C$9="","",IF(F9="","",F9/$C$9*100))</f>
        <v/>
      </c>
      <c r="L9" s="56">
        <f>IF($C$9="","",IF(G9="","",G9/$C$9*100))</f>
        <v>103.09395963277663</v>
      </c>
      <c r="M9" s="56">
        <f>IF($C$9="","",IF(H9="","",H9/$C$9*100))</f>
        <v>108.15854738132148</v>
      </c>
      <c r="N9" s="57" t="s">
        <v>33</v>
      </c>
      <c r="O9" s="57" t="s">
        <v>34</v>
      </c>
      <c r="U9" s="52" t="s">
        <v>38</v>
      </c>
      <c r="W9" s="96" t="str">
        <f>'Livello 1'!L28</f>
        <v/>
      </c>
      <c r="X9" s="97" t="e">
        <f>'Livello 2'!L28</f>
        <v>#REF!</v>
      </c>
      <c r="Y9" s="97" t="e">
        <f>'Livello 3'!L28</f>
        <v>#REF!</v>
      </c>
      <c r="Z9" s="97" t="str">
        <f>'Livello 4'!L28</f>
        <v/>
      </c>
      <c r="AA9" s="97" t="str">
        <f>'Livello 5'!L28</f>
        <v/>
      </c>
      <c r="AB9" s="97" t="str">
        <f>'Livello 6'!L28</f>
        <v/>
      </c>
      <c r="AC9" s="97" t="str">
        <f>'Livello 7'!L28</f>
        <v/>
      </c>
      <c r="AG9" s="94" t="str">
        <f t="shared" ref="AG9:AG21" si="7">I10</f>
        <v/>
      </c>
      <c r="AH9" s="94" t="str">
        <f t="shared" si="0"/>
        <v/>
      </c>
      <c r="AI9" s="94" t="str">
        <f t="shared" si="1"/>
        <v/>
      </c>
      <c r="AJ9" s="94">
        <f t="shared" si="2"/>
        <v>112.49139927270015</v>
      </c>
      <c r="AK9" s="94">
        <f t="shared" si="3"/>
        <v>100.88249112868932</v>
      </c>
      <c r="AL9" s="94" t="str">
        <f t="shared" si="4"/>
        <v/>
      </c>
      <c r="AM9" s="94" t="e">
        <f t="shared" si="5"/>
        <v>#REF!</v>
      </c>
      <c r="AN9" s="94" t="e">
        <f t="shared" si="6"/>
        <v>#REF!</v>
      </c>
    </row>
    <row r="10" spans="1:40" x14ac:dyDescent="0.25">
      <c r="A10" s="82">
        <f>Dati!A18</f>
        <v>5</v>
      </c>
      <c r="B10" s="82" t="str">
        <f>Dati!B18</f>
        <v/>
      </c>
      <c r="C10" s="83" t="str">
        <f>IF(Dati!C18="","",LOG(Dati!C18))</f>
        <v/>
      </c>
      <c r="D10" s="84" t="str">
        <f>Dati!J18</f>
        <v/>
      </c>
      <c r="E10" s="84" t="str">
        <f>Dati!K18</f>
        <v/>
      </c>
      <c r="F10" s="84" t="str">
        <f>Dati!L18</f>
        <v/>
      </c>
      <c r="G10" s="84" t="str">
        <f>Dati!M18</f>
        <v/>
      </c>
      <c r="H10" s="84">
        <f>Dati!N18</f>
        <v>3.255272505103306</v>
      </c>
      <c r="I10" s="56" t="str">
        <f>IF($C$10="","",IF(D10="","",D10/$C$10*100))</f>
        <v/>
      </c>
      <c r="J10" s="56" t="str">
        <f>IF($C$10="","",IF(E10="","",E10/$C$10*100))</f>
        <v/>
      </c>
      <c r="K10" s="56" t="str">
        <f>IF($C$10="","",IF(F10="","",F10/$C$10*100))</f>
        <v/>
      </c>
      <c r="L10" s="56" t="str">
        <f>IF($C$10="","",IF(G10="","",G10/$C$10*100))</f>
        <v/>
      </c>
      <c r="M10" s="56" t="str">
        <f>IF($C$10="","",IF(H10="","",H10/$C$10*100))</f>
        <v/>
      </c>
      <c r="N10" s="57">
        <v>1</v>
      </c>
      <c r="O10" s="98" t="str">
        <f>'Livello 1'!L25</f>
        <v/>
      </c>
      <c r="P10" s="94"/>
      <c r="U10" s="52" t="s">
        <v>39</v>
      </c>
      <c r="Y10" s="78">
        <f>COUNT('Livello 1'!I6:M22,'Livello 2'!I6:M22,'Livello 3'!I6:M22,'Livello 4'!I6:M22,'Livello 5'!I6:M22,'Livello 6'!I6:M22,'Livello 7'!I6:M22)</f>
        <v>10</v>
      </c>
      <c r="AG10" s="94">
        <f t="shared" si="7"/>
        <v>105.28019601082961</v>
      </c>
      <c r="AH10" s="94" t="e">
        <f t="shared" si="0"/>
        <v>#REF!</v>
      </c>
      <c r="AI10" s="94" t="str">
        <f t="shared" si="1"/>
        <v/>
      </c>
      <c r="AJ10" s="94" t="str">
        <f t="shared" si="2"/>
        <v/>
      </c>
      <c r="AK10" s="94" t="str">
        <f t="shared" si="3"/>
        <v/>
      </c>
      <c r="AL10" s="94" t="str">
        <f t="shared" si="4"/>
        <v/>
      </c>
      <c r="AM10" s="94" t="e">
        <f t="shared" si="5"/>
        <v>#REF!</v>
      </c>
      <c r="AN10" s="94" t="e">
        <f t="shared" si="6"/>
        <v>#REF!</v>
      </c>
    </row>
    <row r="11" spans="1:40" x14ac:dyDescent="0.25">
      <c r="A11" s="82">
        <f>Dati!A19</f>
        <v>6</v>
      </c>
      <c r="B11" s="82">
        <f>Dati!B19</f>
        <v>2008</v>
      </c>
      <c r="C11" s="83">
        <f>IF(Dati!C19="","",LOG(Dati!C19))</f>
        <v>3.1931245983544616</v>
      </c>
      <c r="D11" s="84">
        <f>Dati!J19</f>
        <v>3.3617278360175931</v>
      </c>
      <c r="E11" s="84">
        <f>Dati!K19</f>
        <v>3.4149733479708178</v>
      </c>
      <c r="F11" s="84" t="str">
        <f>Dati!L19</f>
        <v/>
      </c>
      <c r="G11" s="84" t="str">
        <f>Dati!M19</f>
        <v/>
      </c>
      <c r="H11" s="84">
        <f>Dati!N19</f>
        <v>3.3802112417116059</v>
      </c>
      <c r="I11" s="56">
        <f>IF($C$11="","",IF(D11="","",D11/$C$11*100))</f>
        <v>105.28019601082961</v>
      </c>
      <c r="J11" s="56">
        <f>IF($C$11="","",IF(E11="","",E11/$C$11*100))</f>
        <v>106.94770099891133</v>
      </c>
      <c r="K11" s="56" t="str">
        <f>IF($C$11="","",IF(F11="","",F11/$C$11*100))</f>
        <v/>
      </c>
      <c r="L11" s="56" t="str">
        <f>IF($C$11="","",IF(G11="","",G11/$C$11*100))</f>
        <v/>
      </c>
      <c r="M11" s="56">
        <f>IF($C$11="","",IF(H11="","",H11/$C$11*100))</f>
        <v>105.85904613473451</v>
      </c>
      <c r="N11" s="57">
        <v>2</v>
      </c>
      <c r="O11" s="98" t="e">
        <f>'Livello 2'!L25</f>
        <v>#REF!</v>
      </c>
      <c r="U11" s="52" t="s">
        <v>40</v>
      </c>
      <c r="Y11" s="78">
        <f>COUNT(W8:AC8)</f>
        <v>0</v>
      </c>
      <c r="AG11" s="94" t="str">
        <f t="shared" si="7"/>
        <v/>
      </c>
      <c r="AH11" s="94" t="e">
        <f t="shared" si="0"/>
        <v>#REF!</v>
      </c>
      <c r="AI11" s="94" t="e">
        <f t="shared" si="1"/>
        <v>#VALUE!</v>
      </c>
      <c r="AJ11" s="94" t="str">
        <f t="shared" si="2"/>
        <v/>
      </c>
      <c r="AK11" s="94">
        <f t="shared" si="3"/>
        <v>86.510831790562236</v>
      </c>
      <c r="AL11" s="94" t="str">
        <f t="shared" si="4"/>
        <v/>
      </c>
      <c r="AM11" s="94" t="e">
        <f t="shared" si="5"/>
        <v>#REF!</v>
      </c>
      <c r="AN11" s="94" t="e">
        <f t="shared" si="6"/>
        <v>#REF!</v>
      </c>
    </row>
    <row r="12" spans="1:40" ht="15.6" x14ac:dyDescent="0.35">
      <c r="A12" s="82">
        <f>Dati!A20</f>
        <v>7</v>
      </c>
      <c r="B12" s="82" t="str">
        <f>Dati!B20</f>
        <v/>
      </c>
      <c r="C12" s="83" t="str">
        <f>IF(Dati!C20="","",LOG(Dati!C20))</f>
        <v/>
      </c>
      <c r="D12" s="84" t="str">
        <f>Dati!J20</f>
        <v/>
      </c>
      <c r="E12" s="84">
        <f>Dati!K20</f>
        <v>3.2787536009528289</v>
      </c>
      <c r="F12" s="84" t="str">
        <f>Dati!L20</f>
        <v/>
      </c>
      <c r="G12" s="84" t="str">
        <f>Dati!M20</f>
        <v/>
      </c>
      <c r="H12" s="84" t="str">
        <f>Dati!N20</f>
        <v/>
      </c>
      <c r="I12" s="56" t="str">
        <f>IF($C$12="","",IF(D12="","",D12/$C$12*100))</f>
        <v/>
      </c>
      <c r="J12" s="56" t="str">
        <f>IF($C$12="","",IF(E12="","",E12/$C$12*100))</f>
        <v/>
      </c>
      <c r="K12" s="56" t="str">
        <f>IF($C$12="","",IF(F12="","",F12/$C$12*100))</f>
        <v/>
      </c>
      <c r="L12" s="56" t="str">
        <f>IF($C$12="","",IF(G12="","",G12/$C$12*100))</f>
        <v/>
      </c>
      <c r="M12" s="56" t="str">
        <f>IF($C$12="","",IF(H12="","",H12/$C$12*100))</f>
        <v/>
      </c>
      <c r="N12" s="57">
        <v>3</v>
      </c>
      <c r="O12" s="57" t="e">
        <f>'Livello 3'!L25</f>
        <v>#REF!</v>
      </c>
      <c r="U12" s="52" t="s">
        <v>41</v>
      </c>
      <c r="Y12" s="78">
        <f>Y11-1</f>
        <v>-1</v>
      </c>
      <c r="AG12" s="94" t="str">
        <f t="shared" si="7"/>
        <v/>
      </c>
      <c r="AH12" s="94" t="e">
        <f t="shared" si="0"/>
        <v>#REF!</v>
      </c>
      <c r="AI12" s="94" t="e">
        <f t="shared" si="1"/>
        <v>#REF!</v>
      </c>
      <c r="AJ12" s="94" t="str">
        <f t="shared" si="2"/>
        <v/>
      </c>
      <c r="AK12" s="94" t="str">
        <f t="shared" si="3"/>
        <v/>
      </c>
      <c r="AL12" s="94" t="e">
        <f t="shared" si="4"/>
        <v>#REF!</v>
      </c>
      <c r="AM12" s="94" t="e">
        <f t="shared" si="5"/>
        <v>#REF!</v>
      </c>
      <c r="AN12" s="94" t="e">
        <f t="shared" si="6"/>
        <v>#REF!</v>
      </c>
    </row>
    <row r="13" spans="1:40" x14ac:dyDescent="0.25">
      <c r="A13" s="82">
        <f>Dati!A21</f>
        <v>8</v>
      </c>
      <c r="B13" s="82">
        <f>Dati!B21</f>
        <v>2008</v>
      </c>
      <c r="C13" s="83" t="str">
        <f>IF(Dati!C21="","",LOG(Dati!C21))</f>
        <v/>
      </c>
      <c r="D13" s="84">
        <f>Dati!J21</f>
        <v>3.5910646070264991</v>
      </c>
      <c r="E13" s="84" t="str">
        <f>Dati!K21</f>
        <v/>
      </c>
      <c r="F13" s="84">
        <f>Dati!L21</f>
        <v>3.5314789170422549</v>
      </c>
      <c r="G13" s="84" t="str">
        <f>Dati!M21</f>
        <v/>
      </c>
      <c r="H13" s="84" t="str">
        <f>Dati!N21</f>
        <v/>
      </c>
      <c r="I13" s="56" t="str">
        <f>IF($C$13="","",IF(D13="","",D13/$C$13*100))</f>
        <v/>
      </c>
      <c r="J13" s="56" t="str">
        <f>IF($C$13="","",IF(E13="","",E13/$C$13*100))</f>
        <v/>
      </c>
      <c r="K13" s="56" t="str">
        <f>IF($C$13="","",IF(F13="","",F13/$C$13*100))</f>
        <v/>
      </c>
      <c r="L13" s="56" t="str">
        <f>IF($C$13="","",IF(G13="","",G13/$C$13*100))</f>
        <v/>
      </c>
      <c r="M13" s="56" t="str">
        <f>IF($C$13="","",IF(H13="","",H13/$C$13*100))</f>
        <v/>
      </c>
      <c r="N13" s="57">
        <v>4</v>
      </c>
      <c r="O13" s="98" t="str">
        <f>'Livello 4'!L25</f>
        <v/>
      </c>
      <c r="P13" s="94"/>
      <c r="U13" s="52" t="s">
        <v>42</v>
      </c>
      <c r="Y13" s="78">
        <f>Y10-Y11</f>
        <v>10</v>
      </c>
      <c r="AG13" s="94" t="e">
        <f t="shared" si="7"/>
        <v>#REF!</v>
      </c>
      <c r="AH13" s="94" t="e">
        <f t="shared" si="0"/>
        <v>#REF!</v>
      </c>
      <c r="AI13" s="94" t="e">
        <f t="shared" si="1"/>
        <v>#REF!</v>
      </c>
      <c r="AJ13" s="94" t="str">
        <f t="shared" si="2"/>
        <v/>
      </c>
      <c r="AK13" s="94" t="str">
        <f t="shared" si="3"/>
        <v/>
      </c>
      <c r="AL13" s="94" t="e">
        <f t="shared" si="4"/>
        <v>#REF!</v>
      </c>
      <c r="AM13" s="94" t="e">
        <f t="shared" si="5"/>
        <v>#REF!</v>
      </c>
      <c r="AN13" s="94" t="e">
        <f t="shared" si="6"/>
        <v>#REF!</v>
      </c>
    </row>
    <row r="14" spans="1:40" x14ac:dyDescent="0.25">
      <c r="A14" s="82">
        <f>Dati!A22</f>
        <v>9</v>
      </c>
      <c r="B14" s="82" t="e">
        <f>Dati!B22</f>
        <v>#REF!</v>
      </c>
      <c r="C14" s="83" t="e">
        <f>IF(Dati!C22="","",LOG(Dati!C22))</f>
        <v>#REF!</v>
      </c>
      <c r="D14" s="84" t="e">
        <f>Dati!J22</f>
        <v>#REF!</v>
      </c>
      <c r="E14" s="84" t="e">
        <f>Dati!K22</f>
        <v>#REF!</v>
      </c>
      <c r="F14" s="84" t="e">
        <f>Dati!L22</f>
        <v>#REF!</v>
      </c>
      <c r="G14" s="84" t="e">
        <f>Dati!M22</f>
        <v>#REF!</v>
      </c>
      <c r="H14" s="84" t="e">
        <f>Dati!N22</f>
        <v>#REF!</v>
      </c>
      <c r="I14" s="56" t="e">
        <f>IF($C$14="","",IF(D14="","",D14/$C$14*100))</f>
        <v>#REF!</v>
      </c>
      <c r="J14" s="56" t="e">
        <f>IF($C$14="","",IF(E14="","",E14/$C$14*100))</f>
        <v>#REF!</v>
      </c>
      <c r="K14" s="56" t="e">
        <f>IF($C$14="","",IF(F14="","",F14/$C$14*100))</f>
        <v>#REF!</v>
      </c>
      <c r="L14" s="56" t="e">
        <f>IF($C$14="","",IF(G14="","",G14/$C$14*100))</f>
        <v>#REF!</v>
      </c>
      <c r="M14" s="56" t="e">
        <f>IF($C$14="","",IF(H14="","",H14/$C$14*100))</f>
        <v>#REF!</v>
      </c>
      <c r="N14" s="57">
        <v>5</v>
      </c>
      <c r="O14" s="98" t="str">
        <f>'Livello 5'!L25</f>
        <v/>
      </c>
      <c r="U14" s="52" t="s">
        <v>43</v>
      </c>
      <c r="Y14" s="99" t="str">
        <f>IF(Y11&lt;2,"",SUM(W8:AC8)/Y13)</f>
        <v/>
      </c>
      <c r="AG14" s="94" t="e">
        <f t="shared" si="7"/>
        <v>#REF!</v>
      </c>
      <c r="AH14" s="94" t="e">
        <f t="shared" si="0"/>
        <v>#REF!</v>
      </c>
      <c r="AI14" s="94" t="e">
        <f t="shared" si="1"/>
        <v>#REF!</v>
      </c>
      <c r="AJ14" s="94" t="e">
        <f t="shared" si="2"/>
        <v>#REF!</v>
      </c>
      <c r="AK14" s="94">
        <f t="shared" si="3"/>
        <v>124.7612269951245</v>
      </c>
      <c r="AL14" s="94" t="e">
        <f t="shared" si="4"/>
        <v>#REF!</v>
      </c>
      <c r="AM14" s="94" t="e">
        <f t="shared" si="5"/>
        <v>#REF!</v>
      </c>
      <c r="AN14" s="94" t="e">
        <f t="shared" si="6"/>
        <v>#REF!</v>
      </c>
    </row>
    <row r="15" spans="1:40" x14ac:dyDescent="0.25">
      <c r="A15" s="82">
        <f>Dati!A23</f>
        <v>10</v>
      </c>
      <c r="B15" s="82" t="e">
        <f>Dati!B23</f>
        <v>#REF!</v>
      </c>
      <c r="C15" s="83" t="e">
        <f>IF(Dati!C23="","",LOG(Dati!C23))</f>
        <v>#REF!</v>
      </c>
      <c r="D15" s="84" t="e">
        <f>Dati!J23</f>
        <v>#REF!</v>
      </c>
      <c r="E15" s="84" t="e">
        <f>Dati!K23</f>
        <v>#REF!</v>
      </c>
      <c r="F15" s="84" t="e">
        <f>Dati!L23</f>
        <v>#REF!</v>
      </c>
      <c r="G15" s="84" t="e">
        <f>Dati!M23</f>
        <v>#REF!</v>
      </c>
      <c r="H15" s="84" t="e">
        <f>Dati!N23</f>
        <v>#REF!</v>
      </c>
      <c r="I15" s="56" t="e">
        <f>IF($C$15="","",IF(D15="","",D15/$C$15*100))</f>
        <v>#REF!</v>
      </c>
      <c r="J15" s="56" t="e">
        <f>IF($C$15="","",IF(E15="","",E15/$C$15*100))</f>
        <v>#REF!</v>
      </c>
      <c r="K15" s="56" t="e">
        <f>IF($C$15="","",IF(F15="","",F15/$C$15*100))</f>
        <v>#REF!</v>
      </c>
      <c r="L15" s="56" t="e">
        <f>IF($C$15="","",IF(G15="","",G15/$C$15*100))</f>
        <v>#REF!</v>
      </c>
      <c r="M15" s="56" t="e">
        <f>IF($C$15="","",IF(H15="","",H15/$C$15*100))</f>
        <v>#REF!</v>
      </c>
      <c r="N15" s="57">
        <v>6</v>
      </c>
      <c r="O15" s="98" t="str">
        <f>'Livello 6'!L25</f>
        <v/>
      </c>
      <c r="U15" s="52" t="s">
        <v>44</v>
      </c>
      <c r="W15" s="99" t="str">
        <f>IF(W8="","",(Y7-W6)^2*W5)</f>
        <v/>
      </c>
      <c r="X15" s="99" t="e">
        <f>IF(X8="","",(Y7-X6)^2*X5)</f>
        <v>#REF!</v>
      </c>
      <c r="Y15" s="99" t="e">
        <f>IF(Y8="","",(Y7-Y6)^2*Y5)</f>
        <v>#REF!</v>
      </c>
      <c r="Z15" s="99" t="str">
        <f>IF(Z8="","",(Y7-Z6)^2*Z5)</f>
        <v/>
      </c>
      <c r="AA15" s="99" t="str">
        <f>IF(AA8="","",(Y7-AA6)^2*AA5)</f>
        <v/>
      </c>
      <c r="AB15" s="99" t="str">
        <f>IF(AB8="","",(Y7-AB6)^2*AB5)</f>
        <v/>
      </c>
      <c r="AC15" s="99" t="str">
        <f>IF(AC8="","",(Y7-AC6)^2*AC5)</f>
        <v/>
      </c>
      <c r="AG15" s="94" t="e">
        <f t="shared" si="7"/>
        <v>#REF!</v>
      </c>
      <c r="AH15" s="94" t="e">
        <f t="shared" si="0"/>
        <v>#REF!</v>
      </c>
      <c r="AI15" s="94" t="e">
        <f t="shared" si="1"/>
        <v>#REF!</v>
      </c>
      <c r="AJ15" s="94" t="e">
        <f t="shared" si="2"/>
        <v>#REF!</v>
      </c>
      <c r="AK15" s="94" t="str">
        <f t="shared" si="3"/>
        <v/>
      </c>
      <c r="AL15" s="94" t="e">
        <f t="shared" si="4"/>
        <v>#REF!</v>
      </c>
      <c r="AM15" s="94" t="e">
        <f t="shared" si="5"/>
        <v>#REF!</v>
      </c>
      <c r="AN15" s="94" t="e">
        <f t="shared" si="6"/>
        <v>#REF!</v>
      </c>
    </row>
    <row r="16" spans="1:40" x14ac:dyDescent="0.25">
      <c r="A16" s="82">
        <f>Dati!A24</f>
        <v>11</v>
      </c>
      <c r="B16" s="82" t="e">
        <f>Dati!B24</f>
        <v>#REF!</v>
      </c>
      <c r="C16" s="83" t="e">
        <f>IF(Dati!C24="","",LOG(Dati!C24))</f>
        <v>#REF!</v>
      </c>
      <c r="D16" s="84" t="e">
        <f>Dati!J24</f>
        <v>#REF!</v>
      </c>
      <c r="E16" s="84" t="e">
        <f>Dati!K24</f>
        <v>#REF!</v>
      </c>
      <c r="F16" s="84" t="e">
        <f>Dati!L24</f>
        <v>#REF!</v>
      </c>
      <c r="G16" s="84" t="e">
        <f>Dati!M24</f>
        <v>#REF!</v>
      </c>
      <c r="H16" s="84" t="e">
        <f>Dati!N24</f>
        <v>#REF!</v>
      </c>
      <c r="I16" s="56" t="e">
        <f>IF($C$16="","",IF(D16="","",D16/$C$16*100))</f>
        <v>#REF!</v>
      </c>
      <c r="J16" s="56" t="e">
        <f>IF($C$16="","",IF(E16="","",E16/$C$16*100))</f>
        <v>#REF!</v>
      </c>
      <c r="K16" s="56" t="e">
        <f>IF($C$16="","",IF(F16="","",F16/$C$16*100))</f>
        <v>#REF!</v>
      </c>
      <c r="L16" s="56" t="e">
        <f>IF($C$16="","",IF(G16="","",G16/$C$16*100))</f>
        <v>#REF!</v>
      </c>
      <c r="M16" s="56" t="e">
        <f>IF($C$16="","",IF(H16="","",H16/$C$16*100))</f>
        <v>#REF!</v>
      </c>
      <c r="N16" s="57">
        <v>7</v>
      </c>
      <c r="O16" s="98" t="str">
        <f>'Livello 7'!L25</f>
        <v/>
      </c>
      <c r="U16" s="52" t="s">
        <v>45</v>
      </c>
      <c r="Y16" s="99" t="str">
        <f>IF(Y11&lt;2,"",SUM(W15:AC15)/Y12)</f>
        <v/>
      </c>
      <c r="AC16" s="96"/>
      <c r="AG16" s="94" t="e">
        <f t="shared" si="7"/>
        <v>#REF!</v>
      </c>
      <c r="AH16" s="94" t="e">
        <f t="shared" si="0"/>
        <v>#REF!</v>
      </c>
      <c r="AI16" s="94" t="e">
        <f t="shared" si="1"/>
        <v>#REF!</v>
      </c>
      <c r="AJ16" s="94" t="e">
        <f t="shared" si="2"/>
        <v>#REF!</v>
      </c>
      <c r="AK16" s="94" t="str">
        <f t="shared" si="3"/>
        <v/>
      </c>
      <c r="AL16" s="94" t="e">
        <f t="shared" si="4"/>
        <v>#REF!</v>
      </c>
      <c r="AM16" s="94" t="e">
        <f t="shared" si="5"/>
        <v>#REF!</v>
      </c>
      <c r="AN16" s="94" t="e">
        <f t="shared" si="6"/>
        <v>#REF!</v>
      </c>
    </row>
    <row r="17" spans="1:40" x14ac:dyDescent="0.25">
      <c r="A17" s="82">
        <f>Dati!A25</f>
        <v>12</v>
      </c>
      <c r="B17" s="82" t="e">
        <f>Dati!B25</f>
        <v>#REF!</v>
      </c>
      <c r="C17" s="83" t="e">
        <f>IF(Dati!C25="","",LOG(Dati!C25))</f>
        <v>#REF!</v>
      </c>
      <c r="D17" s="84" t="e">
        <f>Dati!J25</f>
        <v>#REF!</v>
      </c>
      <c r="E17" s="84" t="e">
        <f>Dati!K25</f>
        <v>#REF!</v>
      </c>
      <c r="F17" s="84" t="e">
        <f>Dati!L25</f>
        <v>#REF!</v>
      </c>
      <c r="G17" s="84" t="e">
        <f>Dati!M25</f>
        <v>#REF!</v>
      </c>
      <c r="H17" s="84" t="e">
        <f>Dati!N25</f>
        <v>#REF!</v>
      </c>
      <c r="I17" s="56" t="e">
        <f>IF($C$17="","",IF(D17="","",D17/$C$17*100))</f>
        <v>#REF!</v>
      </c>
      <c r="J17" s="56" t="e">
        <f>IF($C$17="","",IF(E17="","",E17/$C$17*100))</f>
        <v>#REF!</v>
      </c>
      <c r="K17" s="56" t="e">
        <f>IF($C$17="","",IF(F17="","",F17/$C$17*100))</f>
        <v>#REF!</v>
      </c>
      <c r="L17" s="56" t="e">
        <f>IF($C$17="","",IF(G17="","",G17/$C$17*100))</f>
        <v>#REF!</v>
      </c>
      <c r="M17" s="56" t="e">
        <f>IF($C$17="","",IF(H17="","",H17/$C$17*100))</f>
        <v>#REF!</v>
      </c>
      <c r="N17" s="57"/>
      <c r="O17" s="57"/>
      <c r="U17" s="86" t="s">
        <v>46</v>
      </c>
      <c r="V17" s="86"/>
      <c r="Y17" s="100" t="str">
        <f>IF(Y11&lt;2,"",Y16/Y14)</f>
        <v/>
      </c>
      <c r="AG17" s="94" t="e">
        <f t="shared" si="7"/>
        <v>#REF!</v>
      </c>
      <c r="AH17" s="94" t="e">
        <f t="shared" si="0"/>
        <v>#REF!</v>
      </c>
      <c r="AI17" s="94" t="e">
        <f t="shared" si="1"/>
        <v>#REF!</v>
      </c>
      <c r="AJ17" s="94" t="e">
        <f t="shared" si="2"/>
        <v>#REF!</v>
      </c>
      <c r="AK17" s="94">
        <f t="shared" si="3"/>
        <v>105.34864667905698</v>
      </c>
      <c r="AL17" s="94" t="e">
        <f t="shared" si="4"/>
        <v>#REF!</v>
      </c>
      <c r="AM17" s="94" t="e">
        <f t="shared" si="5"/>
        <v>#REF!</v>
      </c>
      <c r="AN17" s="94" t="e">
        <f t="shared" si="6"/>
        <v>#REF!</v>
      </c>
    </row>
    <row r="18" spans="1:40" x14ac:dyDescent="0.25">
      <c r="A18" s="82">
        <f>Dati!A26</f>
        <v>13</v>
      </c>
      <c r="B18" s="82" t="e">
        <f>Dati!B26</f>
        <v>#REF!</v>
      </c>
      <c r="C18" s="83" t="e">
        <f>IF(Dati!C26="","",LOG(Dati!C26))</f>
        <v>#REF!</v>
      </c>
      <c r="D18" s="84" t="e">
        <f>Dati!J26</f>
        <v>#REF!</v>
      </c>
      <c r="E18" s="84" t="e">
        <f>Dati!K26</f>
        <v>#REF!</v>
      </c>
      <c r="F18" s="84" t="e">
        <f>Dati!L26</f>
        <v>#REF!</v>
      </c>
      <c r="G18" s="84" t="e">
        <f>Dati!M26</f>
        <v>#REF!</v>
      </c>
      <c r="H18" s="84" t="e">
        <f>Dati!N26</f>
        <v>#REF!</v>
      </c>
      <c r="I18" s="56" t="e">
        <f>IF($C$18="","",IF(D18="","",D18/$C$18*100))</f>
        <v>#REF!</v>
      </c>
      <c r="J18" s="56" t="e">
        <f>IF($C$18="","",IF(E18="","",E18/$C$18*100))</f>
        <v>#REF!</v>
      </c>
      <c r="K18" s="56" t="e">
        <f>IF($C$18="","",IF(F18="","",F18/$C$18*100))</f>
        <v>#REF!</v>
      </c>
      <c r="L18" s="56" t="e">
        <f>IF($C$18="","",IF(G18="","",G18/$C$18*100))</f>
        <v>#REF!</v>
      </c>
      <c r="M18" s="56" t="e">
        <f>IF($C$18="","",IF(H18="","",H18/$C$18*100))</f>
        <v>#REF!</v>
      </c>
      <c r="N18" s="57"/>
      <c r="O18" s="57"/>
      <c r="U18" s="86" t="s">
        <v>50</v>
      </c>
      <c r="V18" s="86"/>
      <c r="Y18" s="100" t="str">
        <f>IF(Y11&lt;2,"",FINV(0.05,Y12,Y13))</f>
        <v/>
      </c>
      <c r="AG18" s="94" t="e">
        <f t="shared" si="7"/>
        <v>#REF!</v>
      </c>
      <c r="AH18" s="94" t="e">
        <f t="shared" si="0"/>
        <v>#REF!</v>
      </c>
      <c r="AI18" s="94" t="e">
        <f t="shared" si="1"/>
        <v>#REF!</v>
      </c>
      <c r="AJ18" s="94" t="e">
        <f t="shared" si="2"/>
        <v>#REF!</v>
      </c>
      <c r="AK18" s="94">
        <f t="shared" si="3"/>
        <v>97.642168337113247</v>
      </c>
      <c r="AL18" s="94" t="e">
        <f t="shared" si="4"/>
        <v>#REF!</v>
      </c>
      <c r="AM18" s="94" t="e">
        <f t="shared" si="5"/>
        <v>#REF!</v>
      </c>
      <c r="AN18" s="94" t="e">
        <f t="shared" si="6"/>
        <v>#REF!</v>
      </c>
    </row>
    <row r="19" spans="1:40" x14ac:dyDescent="0.25">
      <c r="A19" s="82">
        <f>Dati!A27</f>
        <v>14</v>
      </c>
      <c r="B19" s="82" t="e">
        <f>Dati!B27</f>
        <v>#REF!</v>
      </c>
      <c r="C19" s="83" t="e">
        <f>IF(Dati!C27="","",LOG(Dati!C27))</f>
        <v>#REF!</v>
      </c>
      <c r="D19" s="84" t="e">
        <f>Dati!J27</f>
        <v>#REF!</v>
      </c>
      <c r="E19" s="84" t="e">
        <f>Dati!K27</f>
        <v>#REF!</v>
      </c>
      <c r="F19" s="84" t="e">
        <f>Dati!L27</f>
        <v>#REF!</v>
      </c>
      <c r="G19" s="84" t="e">
        <f>Dati!M27</f>
        <v>#REF!</v>
      </c>
      <c r="H19" s="84" t="e">
        <f>Dati!N27</f>
        <v>#REF!</v>
      </c>
      <c r="I19" s="56" t="e">
        <f>IF($C$19="","",IF(D19="","",D19/$C$19*100))</f>
        <v>#REF!</v>
      </c>
      <c r="J19" s="56" t="e">
        <f>IF($C$19="","",IF(E19="","",E19/$C$19*100))</f>
        <v>#REF!</v>
      </c>
      <c r="K19" s="56" t="e">
        <f>IF($C$19="","",IF(F19="","",F19/$C$19*100))</f>
        <v>#REF!</v>
      </c>
      <c r="L19" s="56" t="e">
        <f>IF($C$19="","",IF(G19="","",G19/$C$19*100))</f>
        <v>#REF!</v>
      </c>
      <c r="M19" s="56" t="e">
        <f>IF($C$19="","",IF(H19="","",H19/$C$19*100))</f>
        <v>#REF!</v>
      </c>
      <c r="N19" s="57"/>
      <c r="O19" s="57"/>
      <c r="U19" s="79" t="s">
        <v>47</v>
      </c>
      <c r="V19" s="79"/>
      <c r="Y19" s="101" t="str">
        <f>IF(Y11&lt;2,"",FDIST(Y17,Y12,Y13))</f>
        <v/>
      </c>
      <c r="AG19" s="94" t="e">
        <f t="shared" si="7"/>
        <v>#REF!</v>
      </c>
      <c r="AH19" s="94" t="e">
        <f t="shared" si="0"/>
        <v>#REF!</v>
      </c>
      <c r="AI19" s="94" t="e">
        <f t="shared" si="1"/>
        <v>#REF!</v>
      </c>
      <c r="AJ19" s="94" t="e">
        <f t="shared" si="2"/>
        <v>#REF!</v>
      </c>
      <c r="AK19" s="94" t="str">
        <f t="shared" si="3"/>
        <v/>
      </c>
      <c r="AL19" s="94" t="e">
        <f t="shared" si="4"/>
        <v>#REF!</v>
      </c>
      <c r="AM19" s="94" t="e">
        <f t="shared" si="5"/>
        <v>#REF!</v>
      </c>
      <c r="AN19" s="94" t="e">
        <f t="shared" si="6"/>
        <v>#REF!</v>
      </c>
    </row>
    <row r="20" spans="1:40" x14ac:dyDescent="0.25">
      <c r="A20" s="82">
        <f>Dati!A28</f>
        <v>15</v>
      </c>
      <c r="B20" s="82" t="e">
        <f>Dati!B28</f>
        <v>#REF!</v>
      </c>
      <c r="C20" s="83" t="e">
        <f>IF(Dati!C28="","",LOG(Dati!C28))</f>
        <v>#REF!</v>
      </c>
      <c r="D20" s="84" t="e">
        <f>Dati!J28</f>
        <v>#REF!</v>
      </c>
      <c r="E20" s="84" t="e">
        <f>Dati!K28</f>
        <v>#REF!</v>
      </c>
      <c r="F20" s="84" t="e">
        <f>Dati!L28</f>
        <v>#REF!</v>
      </c>
      <c r="G20" s="84" t="e">
        <f>Dati!M28</f>
        <v>#REF!</v>
      </c>
      <c r="H20" s="84" t="e">
        <f>Dati!N28</f>
        <v>#REF!</v>
      </c>
      <c r="I20" s="56" t="e">
        <f>IF($C$20="","",IF(D20="","",D20/$C$20*100))</f>
        <v>#REF!</v>
      </c>
      <c r="J20" s="56" t="e">
        <f>IF($C$20="","",IF(E20="","",E20/$C$20*100))</f>
        <v>#REF!</v>
      </c>
      <c r="K20" s="56" t="e">
        <f>IF($C$20="","",IF(F20="","",F20/$C$20*100))</f>
        <v>#REF!</v>
      </c>
      <c r="L20" s="56" t="e">
        <f>IF($C$20="","",IF(G20="","",G20/$C$20*100))</f>
        <v>#REF!</v>
      </c>
      <c r="M20" s="56" t="e">
        <f>IF($C$20="","",IF(H20="","",H20/$C$20*100))</f>
        <v>#REF!</v>
      </c>
      <c r="N20" s="57"/>
      <c r="O20" s="57"/>
      <c r="AG20" s="94" t="e">
        <f t="shared" si="7"/>
        <v>#REF!</v>
      </c>
      <c r="AH20" s="94" t="e">
        <f t="shared" si="0"/>
        <v>#REF!</v>
      </c>
      <c r="AI20" s="94" t="e">
        <f t="shared" si="1"/>
        <v>#REF!</v>
      </c>
      <c r="AJ20" s="94" t="e">
        <f t="shared" si="2"/>
        <v>#REF!</v>
      </c>
      <c r="AK20" s="94" t="str">
        <f t="shared" si="3"/>
        <v/>
      </c>
      <c r="AL20" s="94" t="e">
        <f t="shared" si="4"/>
        <v>#REF!</v>
      </c>
      <c r="AM20" s="94" t="e">
        <f t="shared" si="5"/>
        <v>#REF!</v>
      </c>
      <c r="AN20" s="94" t="e">
        <f t="shared" si="6"/>
        <v>#REF!</v>
      </c>
    </row>
    <row r="21" spans="1:40" x14ac:dyDescent="0.25">
      <c r="A21" s="82">
        <f>Dati!A29</f>
        <v>16</v>
      </c>
      <c r="B21" s="82" t="e">
        <f>Dati!B29</f>
        <v>#REF!</v>
      </c>
      <c r="C21" s="83" t="e">
        <f>IF(Dati!C29="","",LOG(Dati!C29))</f>
        <v>#REF!</v>
      </c>
      <c r="D21" s="84" t="e">
        <f>Dati!J29</f>
        <v>#REF!</v>
      </c>
      <c r="E21" s="84" t="e">
        <f>Dati!K29</f>
        <v>#REF!</v>
      </c>
      <c r="F21" s="84" t="e">
        <f>Dati!L29</f>
        <v>#REF!</v>
      </c>
      <c r="G21" s="84" t="e">
        <f>Dati!M29</f>
        <v>#REF!</v>
      </c>
      <c r="H21" s="84" t="e">
        <f>Dati!N29</f>
        <v>#REF!</v>
      </c>
      <c r="I21" s="56" t="e">
        <f>IF($C$21="","",IF(D21="","",D21/$C$21*100))</f>
        <v>#REF!</v>
      </c>
      <c r="J21" s="56" t="e">
        <f>IF($C$21="","",IF(E21="","",E21/$C$21*100))</f>
        <v>#REF!</v>
      </c>
      <c r="K21" s="56" t="e">
        <f>IF($C$21="","",IF(F21="","",F21/$C$21*100))</f>
        <v>#REF!</v>
      </c>
      <c r="L21" s="56" t="e">
        <f>IF($C$21="","",IF(G21="","",G21/$C$21*100))</f>
        <v>#REF!</v>
      </c>
      <c r="M21" s="56" t="e">
        <f>IF($C$21="","",IF(H21="","",H21/$C$21*100))</f>
        <v>#REF!</v>
      </c>
      <c r="N21" s="57"/>
      <c r="O21" s="57"/>
      <c r="V21" s="102"/>
      <c r="W21" s="102"/>
      <c r="X21" s="102"/>
      <c r="Y21" s="102" t="str">
        <f>IF(Y11&lt;2,"",IF(Y17&lt;Y18,"Le accuratezze dei livelli sono uguali con P &lt; 0.05","Attenzione: le accuratezze dei livelli non sono uguali con P &lt; 0.05"))</f>
        <v/>
      </c>
      <c r="Z21" s="102"/>
      <c r="AA21" s="102"/>
      <c r="AG21" s="94" t="e">
        <f t="shared" si="7"/>
        <v>#REF!</v>
      </c>
      <c r="AH21" s="94" t="e">
        <f t="shared" si="0"/>
        <v>#REF!</v>
      </c>
      <c r="AI21" s="94" t="e">
        <f t="shared" si="1"/>
        <v>#REF!</v>
      </c>
      <c r="AJ21" s="94" t="e">
        <f t="shared" si="2"/>
        <v>#REF!</v>
      </c>
      <c r="AK21" s="94" t="str">
        <f t="shared" si="3"/>
        <v/>
      </c>
      <c r="AL21" s="94" t="e">
        <f t="shared" si="4"/>
        <v>#REF!</v>
      </c>
      <c r="AM21" s="94" t="e">
        <f t="shared" si="5"/>
        <v>#REF!</v>
      </c>
      <c r="AN21" s="94" t="e">
        <f t="shared" si="6"/>
        <v>#REF!</v>
      </c>
    </row>
    <row r="22" spans="1:40" x14ac:dyDescent="0.25">
      <c r="A22" s="82">
        <f>Dati!A30</f>
        <v>17</v>
      </c>
      <c r="B22" s="82" t="e">
        <f>Dati!B30</f>
        <v>#REF!</v>
      </c>
      <c r="C22" s="83" t="e">
        <f>IF(Dati!C30="","",LOG(Dati!C30))</f>
        <v>#REF!</v>
      </c>
      <c r="D22" s="84" t="e">
        <f>Dati!J30</f>
        <v>#REF!</v>
      </c>
      <c r="E22" s="84" t="e">
        <f>Dati!K30</f>
        <v>#REF!</v>
      </c>
      <c r="F22" s="84" t="e">
        <f>Dati!L30</f>
        <v>#REF!</v>
      </c>
      <c r="G22" s="84" t="e">
        <f>Dati!M30</f>
        <v>#REF!</v>
      </c>
      <c r="H22" s="84" t="e">
        <f>Dati!N30</f>
        <v>#REF!</v>
      </c>
      <c r="I22" s="56" t="e">
        <f>IF($C$22="","",IF(D22="","",D22/$C$22*100))</f>
        <v>#REF!</v>
      </c>
      <c r="J22" s="56" t="e">
        <f>IF($C$22="","",IF(E22="","",E22/$C$22*100))</f>
        <v>#REF!</v>
      </c>
      <c r="K22" s="56" t="e">
        <f>IF($C$22="","",IF(F22="","",F22/$C$22*100))</f>
        <v>#REF!</v>
      </c>
      <c r="L22" s="56" t="e">
        <f>IF($C$22="","",IF(G22="","",G22/$C$22*100))</f>
        <v>#REF!</v>
      </c>
      <c r="M22" s="56" t="e">
        <f>IF($C$22="","",IF(H22="","",H22/$C$22*100))</f>
        <v>#REF!</v>
      </c>
      <c r="N22" s="57"/>
      <c r="O22" s="57"/>
      <c r="AG22" s="94" t="str">
        <f t="shared" ref="AG22:AG38" si="8">J6</f>
        <v/>
      </c>
      <c r="AH22" s="94" t="e">
        <f t="shared" ref="AH22:AH38" si="9">J31</f>
        <v>#VALUE!</v>
      </c>
      <c r="AI22" s="94">
        <f>J56</f>
        <v>104.28961287667025</v>
      </c>
      <c r="AJ22" s="94">
        <f>J81</f>
        <v>116.38138830109266</v>
      </c>
      <c r="AK22" s="94" t="e">
        <f>J106</f>
        <v>#VALUE!</v>
      </c>
      <c r="AL22" s="94" t="str">
        <f>J131</f>
        <v/>
      </c>
      <c r="AM22" s="94" t="e">
        <f>J156</f>
        <v>#REF!</v>
      </c>
      <c r="AN22" s="94" t="e">
        <f>J181</f>
        <v>#REF!</v>
      </c>
    </row>
    <row r="23" spans="1:40" x14ac:dyDescent="0.25">
      <c r="A23" s="66"/>
      <c r="B23" s="66"/>
      <c r="C23" s="67"/>
      <c r="D23" s="66"/>
      <c r="E23" s="66"/>
      <c r="F23" s="66"/>
      <c r="G23" s="66"/>
      <c r="H23" s="66"/>
      <c r="AG23" s="94" t="str">
        <f t="shared" si="8"/>
        <v/>
      </c>
      <c r="AH23" s="94" t="str">
        <f t="shared" si="9"/>
        <v/>
      </c>
      <c r="AI23" s="94" t="str">
        <f t="shared" ref="AI23:AI38" si="10">J57</f>
        <v/>
      </c>
      <c r="AJ23" s="94">
        <f t="shared" ref="AJ23:AJ38" si="11">J82</f>
        <v>97.145245593646635</v>
      </c>
      <c r="AK23" s="94">
        <f t="shared" ref="AK23:AK38" si="12">J107</f>
        <v>108.50908350344352</v>
      </c>
      <c r="AL23" s="94" t="str">
        <f t="shared" ref="AL23:AL38" si="13">J132</f>
        <v/>
      </c>
      <c r="AM23" s="94" t="e">
        <f t="shared" ref="AM23:AM38" si="14">J157</f>
        <v>#REF!</v>
      </c>
      <c r="AN23" s="94" t="e">
        <f t="shared" ref="AN23:AN38" si="15">J182</f>
        <v>#REF!</v>
      </c>
    </row>
    <row r="24" spans="1:40" x14ac:dyDescent="0.25">
      <c r="A24" s="82"/>
      <c r="B24" s="82"/>
      <c r="C24" s="83"/>
      <c r="D24" s="83"/>
      <c r="E24" s="83"/>
      <c r="F24" s="83"/>
      <c r="G24" s="83"/>
      <c r="H24" s="83"/>
      <c r="AG24" s="94" t="str">
        <f t="shared" si="8"/>
        <v/>
      </c>
      <c r="AH24" s="94" t="str">
        <f t="shared" si="9"/>
        <v/>
      </c>
      <c r="AI24" s="94" t="str">
        <f t="shared" si="10"/>
        <v/>
      </c>
      <c r="AJ24" s="94">
        <f t="shared" si="11"/>
        <v>104.08522488957304</v>
      </c>
      <c r="AK24" s="94" t="e">
        <f t="shared" si="12"/>
        <v>#VALUE!</v>
      </c>
      <c r="AL24" s="94" t="str">
        <f t="shared" si="13"/>
        <v/>
      </c>
      <c r="AM24" s="94" t="e">
        <f t="shared" si="14"/>
        <v>#REF!</v>
      </c>
      <c r="AN24" s="94" t="e">
        <f t="shared" si="15"/>
        <v>#REF!</v>
      </c>
    </row>
    <row r="25" spans="1:40" x14ac:dyDescent="0.25">
      <c r="D25" s="52" t="s">
        <v>7</v>
      </c>
      <c r="H25" s="86" t="s">
        <v>14</v>
      </c>
      <c r="I25" s="86"/>
      <c r="J25" s="103" t="e">
        <f>IF(COUNT(I6:M22)=0,"Dati non presenti",AVERAGE(I6:M22))</f>
        <v>#REF!</v>
      </c>
      <c r="K25" s="86"/>
      <c r="AG25" s="94" t="str">
        <f t="shared" si="8"/>
        <v/>
      </c>
      <c r="AH25" s="94" t="str">
        <f t="shared" si="9"/>
        <v/>
      </c>
      <c r="AI25" s="94" t="str">
        <f t="shared" si="10"/>
        <v/>
      </c>
      <c r="AJ25" s="94" t="str">
        <f t="shared" si="11"/>
        <v/>
      </c>
      <c r="AK25" s="94" t="e">
        <f t="shared" si="12"/>
        <v>#VALUE!</v>
      </c>
      <c r="AL25" s="94" t="e">
        <f t="shared" si="13"/>
        <v>#VALUE!</v>
      </c>
      <c r="AM25" s="94" t="e">
        <f t="shared" si="14"/>
        <v>#REF!</v>
      </c>
      <c r="AN25" s="94" t="e">
        <f t="shared" si="15"/>
        <v>#REF!</v>
      </c>
    </row>
    <row r="26" spans="1:40" x14ac:dyDescent="0.25">
      <c r="H26" s="86" t="s">
        <v>30</v>
      </c>
      <c r="I26" s="86"/>
      <c r="J26" s="86" t="e">
        <f>IF(COUNT(I6:M22)&lt;2,"",STDEV(I6:M22)*2)</f>
        <v>#REF!</v>
      </c>
      <c r="K26" s="86"/>
      <c r="AG26" s="94" t="str">
        <f t="shared" si="8"/>
        <v/>
      </c>
      <c r="AH26" s="94" t="str">
        <f t="shared" si="9"/>
        <v/>
      </c>
      <c r="AI26" s="94" t="str">
        <f t="shared" si="10"/>
        <v/>
      </c>
      <c r="AJ26" s="94" t="str">
        <f t="shared" si="11"/>
        <v/>
      </c>
      <c r="AK26" s="94" t="str">
        <f t="shared" si="12"/>
        <v/>
      </c>
      <c r="AL26" s="94" t="str">
        <f t="shared" si="13"/>
        <v/>
      </c>
      <c r="AM26" s="94" t="e">
        <f t="shared" si="14"/>
        <v>#REF!</v>
      </c>
      <c r="AN26" s="94" t="e">
        <f t="shared" si="15"/>
        <v>#REF!</v>
      </c>
    </row>
    <row r="27" spans="1:40" x14ac:dyDescent="0.25">
      <c r="AG27" s="94">
        <f t="shared" si="8"/>
        <v>106.94770099891133</v>
      </c>
      <c r="AH27" s="94" t="e">
        <f t="shared" si="9"/>
        <v>#REF!</v>
      </c>
      <c r="AI27" s="94" t="str">
        <f t="shared" si="10"/>
        <v/>
      </c>
      <c r="AJ27" s="94" t="str">
        <f t="shared" si="11"/>
        <v/>
      </c>
      <c r="AK27" s="94" t="str">
        <f t="shared" si="12"/>
        <v/>
      </c>
      <c r="AL27" s="94" t="str">
        <f t="shared" si="13"/>
        <v/>
      </c>
      <c r="AM27" s="94" t="e">
        <f t="shared" si="14"/>
        <v>#REF!</v>
      </c>
      <c r="AN27" s="94" t="e">
        <f t="shared" si="15"/>
        <v>#REF!</v>
      </c>
    </row>
    <row r="28" spans="1:40" x14ac:dyDescent="0.25">
      <c r="Z28" s="86" t="s">
        <v>35</v>
      </c>
      <c r="AG28" s="94" t="str">
        <f t="shared" si="8"/>
        <v/>
      </c>
      <c r="AH28" s="94" t="e">
        <f t="shared" si="9"/>
        <v>#REF!</v>
      </c>
      <c r="AI28" s="94" t="e">
        <f t="shared" si="10"/>
        <v>#VALUE!</v>
      </c>
      <c r="AJ28" s="94" t="str">
        <f t="shared" si="11"/>
        <v/>
      </c>
      <c r="AK28" s="94">
        <f t="shared" si="12"/>
        <v>78.383060215287585</v>
      </c>
      <c r="AL28" s="94" t="str">
        <f t="shared" si="13"/>
        <v/>
      </c>
      <c r="AM28" s="94" t="e">
        <f t="shared" si="14"/>
        <v>#REF!</v>
      </c>
      <c r="AN28" s="94" t="e">
        <f t="shared" si="15"/>
        <v>#REF!</v>
      </c>
    </row>
    <row r="29" spans="1:40" x14ac:dyDescent="0.25">
      <c r="A29" s="52" t="s">
        <v>16</v>
      </c>
      <c r="D29" s="45"/>
      <c r="E29" s="44"/>
      <c r="F29" s="44"/>
      <c r="S29" s="104"/>
      <c r="T29" s="104"/>
      <c r="AG29" s="94" t="str">
        <f t="shared" si="8"/>
        <v/>
      </c>
      <c r="AH29" s="94" t="e">
        <f t="shared" si="9"/>
        <v>#REF!</v>
      </c>
      <c r="AI29" s="94" t="e">
        <f t="shared" si="10"/>
        <v>#REF!</v>
      </c>
      <c r="AJ29" s="94" t="str">
        <f t="shared" si="11"/>
        <v/>
      </c>
      <c r="AK29" s="94" t="str">
        <f t="shared" si="12"/>
        <v/>
      </c>
      <c r="AL29" s="94" t="e">
        <f t="shared" si="13"/>
        <v>#REF!</v>
      </c>
      <c r="AM29" s="94" t="e">
        <f t="shared" si="14"/>
        <v>#REF!</v>
      </c>
      <c r="AN29" s="94" t="e">
        <f t="shared" si="15"/>
        <v>#REF!</v>
      </c>
    </row>
    <row r="30" spans="1:40" ht="36" x14ac:dyDescent="0.25">
      <c r="A30" s="66" t="str">
        <f>Dati!A45</f>
        <v>N.</v>
      </c>
      <c r="B30" s="66" t="str">
        <f>Dati!B45</f>
        <v>Anno</v>
      </c>
      <c r="C30" s="66" t="str">
        <f>Dati!C45</f>
        <v>Valore assegnato</v>
      </c>
      <c r="D30" s="66">
        <f>Dati!D45</f>
        <v>1</v>
      </c>
      <c r="E30" s="66">
        <f>Dati!E45</f>
        <v>2</v>
      </c>
      <c r="F30" s="66">
        <f>Dati!F45</f>
        <v>3</v>
      </c>
      <c r="G30" s="66">
        <f>Dati!G45</f>
        <v>4</v>
      </c>
      <c r="H30" s="66">
        <f>Dati!H45</f>
        <v>5</v>
      </c>
      <c r="I30" s="1016" t="s">
        <v>13</v>
      </c>
      <c r="J30" s="1016"/>
      <c r="K30" s="1016"/>
      <c r="L30" s="1016"/>
      <c r="M30" s="1016"/>
      <c r="S30" s="44"/>
      <c r="T30" s="44"/>
      <c r="W30" s="52">
        <v>1</v>
      </c>
      <c r="X30" s="52">
        <v>2</v>
      </c>
      <c r="Y30" s="52">
        <v>3</v>
      </c>
      <c r="Z30" s="52">
        <v>4</v>
      </c>
      <c r="AA30" s="52">
        <v>5</v>
      </c>
      <c r="AB30" s="52">
        <v>6</v>
      </c>
      <c r="AC30" s="52">
        <v>7</v>
      </c>
      <c r="AG30" s="94" t="e">
        <f t="shared" si="8"/>
        <v>#REF!</v>
      </c>
      <c r="AH30" s="94" t="e">
        <f t="shared" si="9"/>
        <v>#REF!</v>
      </c>
      <c r="AI30" s="94" t="e">
        <f t="shared" si="10"/>
        <v>#REF!</v>
      </c>
      <c r="AJ30" s="94" t="str">
        <f t="shared" si="11"/>
        <v/>
      </c>
      <c r="AK30" s="94" t="str">
        <f t="shared" si="12"/>
        <v/>
      </c>
      <c r="AL30" s="94" t="e">
        <f t="shared" si="13"/>
        <v>#REF!</v>
      </c>
      <c r="AM30" s="94" t="e">
        <f t="shared" si="14"/>
        <v>#REF!</v>
      </c>
      <c r="AN30" s="94" t="e">
        <f t="shared" si="15"/>
        <v>#REF!</v>
      </c>
    </row>
    <row r="31" spans="1:40" x14ac:dyDescent="0.25">
      <c r="A31" s="66">
        <f>Dati!A46</f>
        <v>1</v>
      </c>
      <c r="B31" s="66">
        <f>Dati!B46</f>
        <v>2007</v>
      </c>
      <c r="C31" s="83" t="e">
        <f>IF(Dati!C46="","",LOG(Dati!C46))</f>
        <v>#VALUE!</v>
      </c>
      <c r="D31" s="84" t="e">
        <f>Dati!J46</f>
        <v>#VALUE!</v>
      </c>
      <c r="E31" s="84" t="str">
        <f>Dati!K46</f>
        <v/>
      </c>
      <c r="F31" s="84" t="str">
        <f>Dati!L46</f>
        <v/>
      </c>
      <c r="G31" s="84" t="e">
        <f>Dati!M46</f>
        <v>#VALUE!</v>
      </c>
      <c r="H31" s="84" t="str">
        <f>Dati!N46</f>
        <v/>
      </c>
      <c r="I31" s="56" t="e">
        <f>IF($C$31="","",IF(D31="","",D31/$C$31*100))</f>
        <v>#VALUE!</v>
      </c>
      <c r="J31" s="56" t="e">
        <f>IF($C$31="","",IF(E31="","",E31/$C$31*100))</f>
        <v>#VALUE!</v>
      </c>
      <c r="K31" s="56" t="e">
        <f>IF($C$31="","",IF(F31="","",F31/$C$31*100))</f>
        <v>#VALUE!</v>
      </c>
      <c r="L31" s="56" t="e">
        <f>IF($C$31="","",IF(G31="","",G31/$C$31*100))</f>
        <v>#VALUE!</v>
      </c>
      <c r="M31" s="56" t="e">
        <f>IF($C$31="","",IF(H31="","",H31/$C$31*100))</f>
        <v>#VALUE!</v>
      </c>
      <c r="S31" s="44"/>
      <c r="T31" s="44"/>
      <c r="U31" s="52" t="s">
        <v>53</v>
      </c>
      <c r="W31" s="52">
        <f>COUNT('Livello 1'!I32:M48)</f>
        <v>0</v>
      </c>
      <c r="X31" s="52">
        <f>COUNT('Livello 2'!I32:M48)</f>
        <v>2</v>
      </c>
      <c r="Y31" s="52">
        <f>COUNT('Livello 3'!I32:M48)</f>
        <v>0</v>
      </c>
      <c r="Z31" s="52">
        <f>COUNT('Livello 4'!I32:M48)</f>
        <v>0</v>
      </c>
      <c r="AA31" s="52">
        <f>COUNT('Livello 5'!I32:M48)</f>
        <v>0</v>
      </c>
      <c r="AB31" s="52">
        <f>COUNT('Livello 6'!I32:M48)</f>
        <v>0</v>
      </c>
      <c r="AC31" s="52">
        <f>COUNT('Livello 7'!I32:M48)</f>
        <v>0</v>
      </c>
      <c r="AG31" s="94" t="e">
        <f t="shared" si="8"/>
        <v>#REF!</v>
      </c>
      <c r="AH31" s="94" t="e">
        <f t="shared" si="9"/>
        <v>#REF!</v>
      </c>
      <c r="AI31" s="94" t="e">
        <f t="shared" si="10"/>
        <v>#REF!</v>
      </c>
      <c r="AJ31" s="94" t="e">
        <f t="shared" si="11"/>
        <v>#REF!</v>
      </c>
      <c r="AK31" s="94" t="str">
        <f t="shared" si="12"/>
        <v/>
      </c>
      <c r="AL31" s="94" t="e">
        <f t="shared" si="13"/>
        <v>#REF!</v>
      </c>
      <c r="AM31" s="94" t="e">
        <f t="shared" si="14"/>
        <v>#REF!</v>
      </c>
      <c r="AN31" s="94" t="e">
        <f t="shared" si="15"/>
        <v>#REF!</v>
      </c>
    </row>
    <row r="32" spans="1:40" x14ac:dyDescent="0.25">
      <c r="A32" s="66">
        <f>Dati!A47</f>
        <v>2</v>
      </c>
      <c r="B32" s="66">
        <f>Dati!B47</f>
        <v>2008</v>
      </c>
      <c r="C32" s="83">
        <f>IF(Dati!C47="","",LOG(Dati!C47))</f>
        <v>2.9395192526186187</v>
      </c>
      <c r="D32" s="84">
        <f>Dati!J47</f>
        <v>3.1760912590556813</v>
      </c>
      <c r="E32" s="84" t="str">
        <f>Dati!K47</f>
        <v/>
      </c>
      <c r="F32" s="84">
        <f>Dati!L47</f>
        <v>3.1760912590556813</v>
      </c>
      <c r="G32" s="84" t="str">
        <f>Dati!M47</f>
        <v/>
      </c>
      <c r="H32" s="84" t="str">
        <f>Dati!N47</f>
        <v/>
      </c>
      <c r="I32" s="56">
        <f>IF($C$32="","",IF(D32="","",D32/$C$32*100))</f>
        <v>108.04798288789286</v>
      </c>
      <c r="J32" s="56" t="str">
        <f>IF($C$32="","",IF(E32="","",E32/$C$32*100))</f>
        <v/>
      </c>
      <c r="K32" s="56">
        <f>IF($C$32="","",IF(F32="","",F32/$C$32*100))</f>
        <v>108.04798288789286</v>
      </c>
      <c r="L32" s="56" t="str">
        <f>IF($C$32="","",IF(G32="","",G32/$C$32*100))</f>
        <v/>
      </c>
      <c r="M32" s="56" t="str">
        <f>IF($C$32="","",IF(H32="","",H32/$C$32*100))</f>
        <v/>
      </c>
      <c r="S32" s="44"/>
      <c r="T32" s="44"/>
      <c r="U32" s="52" t="s">
        <v>14</v>
      </c>
      <c r="W32" s="96" t="str">
        <f>'Livello 1'!L51</f>
        <v/>
      </c>
      <c r="X32" s="97" t="e">
        <f>'Livello 2'!L51</f>
        <v>#VALUE!</v>
      </c>
      <c r="Y32" s="97" t="str">
        <f>'Livello 3'!L51</f>
        <v/>
      </c>
      <c r="Z32" s="97" t="str">
        <f>'Livello 4'!L51</f>
        <v/>
      </c>
      <c r="AA32" s="97" t="str">
        <f>'Livello 5'!L51</f>
        <v/>
      </c>
      <c r="AB32" s="97" t="str">
        <f>'Livello 6'!L51</f>
        <v/>
      </c>
      <c r="AC32" s="97" t="str">
        <f>'Livello 7'!L51</f>
        <v/>
      </c>
      <c r="AG32" s="94" t="e">
        <f t="shared" si="8"/>
        <v>#REF!</v>
      </c>
      <c r="AH32" s="94" t="e">
        <f t="shared" si="9"/>
        <v>#REF!</v>
      </c>
      <c r="AI32" s="94" t="e">
        <f t="shared" si="10"/>
        <v>#REF!</v>
      </c>
      <c r="AJ32" s="94" t="e">
        <f t="shared" si="11"/>
        <v>#REF!</v>
      </c>
      <c r="AK32" s="94" t="str">
        <f t="shared" si="12"/>
        <v/>
      </c>
      <c r="AL32" s="94" t="e">
        <f t="shared" si="13"/>
        <v>#REF!</v>
      </c>
      <c r="AM32" s="94" t="e">
        <f t="shared" si="14"/>
        <v>#REF!</v>
      </c>
      <c r="AN32" s="94" t="e">
        <f t="shared" si="15"/>
        <v>#REF!</v>
      </c>
    </row>
    <row r="33" spans="1:40" x14ac:dyDescent="0.25">
      <c r="A33" s="66">
        <f>Dati!A48</f>
        <v>3</v>
      </c>
      <c r="B33" s="66" t="str">
        <f>Dati!B48</f>
        <v/>
      </c>
      <c r="C33" s="83" t="str">
        <f>IF(Dati!C48="","",LOG(Dati!C48))</f>
        <v/>
      </c>
      <c r="D33" s="84">
        <f>Dati!J48</f>
        <v>3.3222192947339191</v>
      </c>
      <c r="E33" s="84" t="str">
        <f>Dati!K48</f>
        <v/>
      </c>
      <c r="F33" s="84">
        <f>Dati!L48</f>
        <v>3.1139433523068369</v>
      </c>
      <c r="G33" s="84" t="str">
        <f>Dati!M48</f>
        <v/>
      </c>
      <c r="H33" s="84" t="str">
        <f>Dati!N48</f>
        <v/>
      </c>
      <c r="I33" s="56" t="str">
        <f>IF($C$33="","",IF(D33="","",D33/$C$33*100))</f>
        <v/>
      </c>
      <c r="J33" s="56" t="str">
        <f>IF($C$33="","",IF(E33="","",E33/$C$33*100))</f>
        <v/>
      </c>
      <c r="K33" s="56" t="str">
        <f>IF($C$33="","",IF(F33="","",F33/$C$33*100))</f>
        <v/>
      </c>
      <c r="L33" s="56" t="str">
        <f>IF($C$33="","",IF(G33="","",G33/$C$33*100))</f>
        <v/>
      </c>
      <c r="M33" s="56" t="str">
        <f>IF($C$33="","",IF(H33="","",H33/$C$33*100))</f>
        <v/>
      </c>
      <c r="U33" s="52" t="s">
        <v>36</v>
      </c>
      <c r="Y33" s="52" t="str">
        <f>IF(Y36=0,"",IF(Y37&lt;2,"",AVERAGE('Livello 1'!I32:M48,'Livello 2'!I32:M48,'Livello 3'!I32:M48,'Livello 4'!I32:M48,'Livello 5'!I32:M48,'Livello 6'!I32:M48,'Livello 7'!I32:M48)))</f>
        <v/>
      </c>
      <c r="AG33" s="94" t="e">
        <f t="shared" si="8"/>
        <v>#REF!</v>
      </c>
      <c r="AH33" s="94" t="e">
        <f t="shared" si="9"/>
        <v>#REF!</v>
      </c>
      <c r="AI33" s="94" t="e">
        <f t="shared" si="10"/>
        <v>#REF!</v>
      </c>
      <c r="AJ33" s="94" t="e">
        <f t="shared" si="11"/>
        <v>#REF!</v>
      </c>
      <c r="AK33" s="94" t="str">
        <f t="shared" si="12"/>
        <v/>
      </c>
      <c r="AL33" s="94" t="e">
        <f t="shared" si="13"/>
        <v>#REF!</v>
      </c>
      <c r="AM33" s="94" t="e">
        <f t="shared" si="14"/>
        <v>#REF!</v>
      </c>
      <c r="AN33" s="94" t="e">
        <f t="shared" si="15"/>
        <v>#REF!</v>
      </c>
    </row>
    <row r="34" spans="1:40" x14ac:dyDescent="0.25">
      <c r="A34" s="66">
        <f>Dati!A49</f>
        <v>4</v>
      </c>
      <c r="B34" s="66" t="str">
        <f>Dati!B49</f>
        <v/>
      </c>
      <c r="C34" s="83" t="str">
        <f>IF(Dati!C49="","",LOG(Dati!C49))</f>
        <v/>
      </c>
      <c r="D34" s="84">
        <f>Dati!J49</f>
        <v>3.2041199826559246</v>
      </c>
      <c r="E34" s="84" t="str">
        <f>Dati!K49</f>
        <v/>
      </c>
      <c r="F34" s="84">
        <f>Dati!L49</f>
        <v>3.2041199826559246</v>
      </c>
      <c r="G34" s="84" t="str">
        <f>Dati!M49</f>
        <v/>
      </c>
      <c r="H34" s="84" t="str">
        <f>Dati!N49</f>
        <v/>
      </c>
      <c r="I34" s="56" t="str">
        <f>IF($C$34="","",IF(D34="","",D34/$C$34*100))</f>
        <v/>
      </c>
      <c r="J34" s="56" t="str">
        <f>IF($C$34="","",IF(E34="","",E34/$C$34*100))</f>
        <v/>
      </c>
      <c r="K34" s="56" t="str">
        <f>IF($C$34="","",IF(F34="","",F34/$C$34*100))</f>
        <v/>
      </c>
      <c r="L34" s="56" t="str">
        <f>IF($C$34="","",IF(G34="","",G34/$C$34*100))</f>
        <v/>
      </c>
      <c r="M34" s="56" t="str">
        <f>IF($C$34="","",IF(H34="","",H34/$C$34*100))</f>
        <v/>
      </c>
      <c r="U34" s="52" t="s">
        <v>37</v>
      </c>
      <c r="W34" s="96" t="str">
        <f>'Livello 1'!L53</f>
        <v/>
      </c>
      <c r="X34" s="97" t="e">
        <f>'Livello 2'!L53</f>
        <v>#VALUE!</v>
      </c>
      <c r="Y34" s="97" t="str">
        <f>'Livello 3'!L53</f>
        <v/>
      </c>
      <c r="Z34" s="97" t="str">
        <f>'Livello 4'!L53</f>
        <v/>
      </c>
      <c r="AA34" s="97" t="str">
        <f>'Livello 5'!L53</f>
        <v/>
      </c>
      <c r="AB34" s="97" t="str">
        <f>'Livello 6'!L53</f>
        <v/>
      </c>
      <c r="AC34" s="97" t="str">
        <f>'Livello 7'!L53</f>
        <v/>
      </c>
      <c r="AG34" s="94" t="e">
        <f t="shared" si="8"/>
        <v>#REF!</v>
      </c>
      <c r="AH34" s="94" t="e">
        <f t="shared" si="9"/>
        <v>#REF!</v>
      </c>
      <c r="AI34" s="94" t="e">
        <f t="shared" si="10"/>
        <v>#REF!</v>
      </c>
      <c r="AJ34" s="94" t="e">
        <f t="shared" si="11"/>
        <v>#REF!</v>
      </c>
      <c r="AK34" s="94" t="str">
        <f t="shared" si="12"/>
        <v/>
      </c>
      <c r="AL34" s="94" t="e">
        <f t="shared" si="13"/>
        <v>#REF!</v>
      </c>
      <c r="AM34" s="94" t="e">
        <f t="shared" si="14"/>
        <v>#REF!</v>
      </c>
      <c r="AN34" s="94" t="e">
        <f t="shared" si="15"/>
        <v>#REF!</v>
      </c>
    </row>
    <row r="35" spans="1:40" x14ac:dyDescent="0.25">
      <c r="A35" s="66">
        <f>Dati!A50</f>
        <v>5</v>
      </c>
      <c r="B35" s="66" t="str">
        <f>Dati!B50</f>
        <v/>
      </c>
      <c r="C35" s="83" t="str">
        <f>IF(Dati!C50="","",LOG(Dati!C50))</f>
        <v/>
      </c>
      <c r="D35" s="84" t="str">
        <f>Dati!J50</f>
        <v/>
      </c>
      <c r="E35" s="84" t="str">
        <f>Dati!K50</f>
        <v/>
      </c>
      <c r="F35" s="84" t="str">
        <f>Dati!L50</f>
        <v/>
      </c>
      <c r="G35" s="84" t="str">
        <f>Dati!M50</f>
        <v/>
      </c>
      <c r="H35" s="84" t="str">
        <f>Dati!N50</f>
        <v/>
      </c>
      <c r="I35" s="56" t="str">
        <f>IF($C$35="","",IF(D35="","",D35/$C$35*100))</f>
        <v/>
      </c>
      <c r="J35" s="56" t="str">
        <f>IF($C$35="","",IF(E35="","",E35/$C$35*100))</f>
        <v/>
      </c>
      <c r="K35" s="56" t="str">
        <f>IF($C$35="","",IF(F35="","",F35/$C$35*100))</f>
        <v/>
      </c>
      <c r="L35" s="56" t="str">
        <f>IF($C$35="","",IF(G35="","",G35/$C$35*100))</f>
        <v/>
      </c>
      <c r="M35" s="56" t="str">
        <f>IF($C$35="","",IF(H35="","",H35/$C$35*100))</f>
        <v/>
      </c>
      <c r="U35" s="52" t="s">
        <v>38</v>
      </c>
      <c r="W35" s="96" t="str">
        <f>'Livello 1'!L54</f>
        <v/>
      </c>
      <c r="X35" s="97" t="e">
        <f>'Livello 2'!L54</f>
        <v>#VALUE!</v>
      </c>
      <c r="Y35" s="97" t="str">
        <f>'Livello 3'!L54</f>
        <v/>
      </c>
      <c r="Z35" s="97" t="str">
        <f>'Livello 4'!L54</f>
        <v/>
      </c>
      <c r="AA35" s="97" t="str">
        <f>'Livello 5'!L54</f>
        <v/>
      </c>
      <c r="AB35" s="97" t="str">
        <f>'Livello 6'!L54</f>
        <v/>
      </c>
      <c r="AC35" s="97" t="str">
        <f>'Livello 7'!L54</f>
        <v/>
      </c>
      <c r="AG35" s="94" t="e">
        <f t="shared" si="8"/>
        <v>#REF!</v>
      </c>
      <c r="AH35" s="94" t="e">
        <f t="shared" si="9"/>
        <v>#REF!</v>
      </c>
      <c r="AI35" s="94" t="e">
        <f t="shared" si="10"/>
        <v>#REF!</v>
      </c>
      <c r="AJ35" s="94" t="e">
        <f t="shared" si="11"/>
        <v>#REF!</v>
      </c>
      <c r="AK35" s="94" t="str">
        <f t="shared" si="12"/>
        <v/>
      </c>
      <c r="AL35" s="94" t="e">
        <f t="shared" si="13"/>
        <v>#REF!</v>
      </c>
      <c r="AM35" s="94" t="e">
        <f t="shared" si="14"/>
        <v>#REF!</v>
      </c>
      <c r="AN35" s="94" t="e">
        <f t="shared" si="15"/>
        <v>#REF!</v>
      </c>
    </row>
    <row r="36" spans="1:40" x14ac:dyDescent="0.25">
      <c r="A36" s="66">
        <f>Dati!A51</f>
        <v>6</v>
      </c>
      <c r="B36" s="66" t="e">
        <f>Dati!B51</f>
        <v>#REF!</v>
      </c>
      <c r="C36" s="83" t="e">
        <f>IF(Dati!C51="","",LOG(Dati!C51))</f>
        <v>#REF!</v>
      </c>
      <c r="D36" s="84" t="e">
        <f>Dati!J51</f>
        <v>#REF!</v>
      </c>
      <c r="E36" s="84" t="e">
        <f>Dati!K51</f>
        <v>#REF!</v>
      </c>
      <c r="F36" s="84" t="e">
        <f>Dati!L51</f>
        <v>#REF!</v>
      </c>
      <c r="G36" s="84" t="e">
        <f>Dati!M51</f>
        <v>#REF!</v>
      </c>
      <c r="H36" s="84" t="e">
        <f>Dati!N51</f>
        <v>#REF!</v>
      </c>
      <c r="I36" s="56" t="e">
        <f>IF($C$36="","",IF(D36="","",D36/$C$36*100))</f>
        <v>#REF!</v>
      </c>
      <c r="J36" s="56" t="e">
        <f>IF($C$36="","",IF(E36="","",E36/$C$36*100))</f>
        <v>#REF!</v>
      </c>
      <c r="K36" s="56" t="e">
        <f>IF($C$36="","",IF(F36="","",F36/$C$36*100))</f>
        <v>#REF!</v>
      </c>
      <c r="L36" s="56" t="e">
        <f>IF($C$36="","",IF(G36="","",G36/$C$36*100))</f>
        <v>#REF!</v>
      </c>
      <c r="M36" s="56" t="e">
        <f>IF($C$36="","",IF(H36="","",H36/$C$36*100))</f>
        <v>#REF!</v>
      </c>
      <c r="S36" s="104"/>
      <c r="T36" s="104"/>
      <c r="U36" s="52" t="s">
        <v>39</v>
      </c>
      <c r="Y36" s="78">
        <f>COUNT('Livello 1'!I32:M48,'Livello 2'!I32:M48,'Livello 3'!I32:M48,'Livello 4'!I32:M48,'Livello 5'!I32:M48,'Livello 6'!I32:M48,'Livello 7'!I32:M48)</f>
        <v>2</v>
      </c>
      <c r="AG36" s="94" t="e">
        <f t="shared" si="8"/>
        <v>#REF!</v>
      </c>
      <c r="AH36" s="94" t="e">
        <f t="shared" si="9"/>
        <v>#REF!</v>
      </c>
      <c r="AI36" s="94" t="e">
        <f t="shared" si="10"/>
        <v>#REF!</v>
      </c>
      <c r="AJ36" s="94" t="e">
        <f t="shared" si="11"/>
        <v>#REF!</v>
      </c>
      <c r="AK36" s="94" t="str">
        <f t="shared" si="12"/>
        <v/>
      </c>
      <c r="AL36" s="94" t="e">
        <f t="shared" si="13"/>
        <v>#REF!</v>
      </c>
      <c r="AM36" s="94" t="e">
        <f t="shared" si="14"/>
        <v>#REF!</v>
      </c>
      <c r="AN36" s="94" t="e">
        <f t="shared" si="15"/>
        <v>#REF!</v>
      </c>
    </row>
    <row r="37" spans="1:40" x14ac:dyDescent="0.25">
      <c r="A37" s="66">
        <f>Dati!A52</f>
        <v>7</v>
      </c>
      <c r="B37" s="66" t="e">
        <f>Dati!B52</f>
        <v>#REF!</v>
      </c>
      <c r="C37" s="83" t="e">
        <f>IF(Dati!C52="","",LOG(Dati!C52))</f>
        <v>#REF!</v>
      </c>
      <c r="D37" s="84" t="e">
        <f>Dati!J52</f>
        <v>#REF!</v>
      </c>
      <c r="E37" s="84" t="e">
        <f>Dati!K52</f>
        <v>#REF!</v>
      </c>
      <c r="F37" s="84" t="e">
        <f>Dati!L52</f>
        <v>#REF!</v>
      </c>
      <c r="G37" s="84" t="e">
        <f>Dati!M52</f>
        <v>#REF!</v>
      </c>
      <c r="H37" s="84" t="e">
        <f>Dati!N52</f>
        <v>#REF!</v>
      </c>
      <c r="I37" s="56" t="e">
        <f>IF($C$37="","",IF(D37="","",D37/$C$37*100))</f>
        <v>#REF!</v>
      </c>
      <c r="J37" s="56" t="e">
        <f>IF($C$37="","",IF(E37="","",E37/$C$37*100))</f>
        <v>#REF!</v>
      </c>
      <c r="K37" s="56" t="e">
        <f>IF($C$37="","",IF(F37="","",F37/$C$37*100))</f>
        <v>#REF!</v>
      </c>
      <c r="L37" s="56" t="e">
        <f>IF($C$37="","",IF(G37="","",G37/$C$37*100))</f>
        <v>#REF!</v>
      </c>
      <c r="M37" s="56" t="e">
        <f>IF($C$37="","",IF(H37="","",H37/$C$37*100))</f>
        <v>#REF!</v>
      </c>
      <c r="S37" s="44"/>
      <c r="T37" s="44"/>
      <c r="U37" s="52" t="s">
        <v>40</v>
      </c>
      <c r="Y37" s="78">
        <f>COUNT(W34:AC34)</f>
        <v>0</v>
      </c>
      <c r="AG37" s="94" t="e">
        <f t="shared" si="8"/>
        <v>#REF!</v>
      </c>
      <c r="AH37" s="94" t="e">
        <f t="shared" si="9"/>
        <v>#REF!</v>
      </c>
      <c r="AI37" s="94" t="e">
        <f t="shared" si="10"/>
        <v>#REF!</v>
      </c>
      <c r="AJ37" s="94" t="e">
        <f t="shared" si="11"/>
        <v>#REF!</v>
      </c>
      <c r="AK37" s="94" t="str">
        <f t="shared" si="12"/>
        <v/>
      </c>
      <c r="AL37" s="94" t="e">
        <f t="shared" si="13"/>
        <v>#REF!</v>
      </c>
      <c r="AM37" s="94" t="e">
        <f t="shared" si="14"/>
        <v>#REF!</v>
      </c>
      <c r="AN37" s="94" t="e">
        <f t="shared" si="15"/>
        <v>#REF!</v>
      </c>
    </row>
    <row r="38" spans="1:40" ht="15.6" x14ac:dyDescent="0.35">
      <c r="A38" s="66">
        <f>Dati!A53</f>
        <v>8</v>
      </c>
      <c r="B38" s="66" t="e">
        <f>Dati!B53</f>
        <v>#REF!</v>
      </c>
      <c r="C38" s="83" t="e">
        <f>IF(Dati!C53="","",LOG(Dati!C53))</f>
        <v>#REF!</v>
      </c>
      <c r="D38" s="84" t="e">
        <f>Dati!J53</f>
        <v>#REF!</v>
      </c>
      <c r="E38" s="84" t="e">
        <f>Dati!K53</f>
        <v>#REF!</v>
      </c>
      <c r="F38" s="84" t="e">
        <f>Dati!L53</f>
        <v>#REF!</v>
      </c>
      <c r="G38" s="84" t="e">
        <f>Dati!M53</f>
        <v>#REF!</v>
      </c>
      <c r="H38" s="84" t="e">
        <f>Dati!N53</f>
        <v>#REF!</v>
      </c>
      <c r="I38" s="56" t="e">
        <f>IF($C$38="","",IF(D38="","",D38/$C$38*100))</f>
        <v>#REF!</v>
      </c>
      <c r="J38" s="56" t="e">
        <f>IF($C$38="","",IF(E38="","",E38/$C$38*100))</f>
        <v>#REF!</v>
      </c>
      <c r="K38" s="56" t="e">
        <f>IF($C$38="","",IF(F38="","",F38/$C$38*100))</f>
        <v>#REF!</v>
      </c>
      <c r="L38" s="56" t="e">
        <f>IF($C$38="","",IF(G38="","",G38/$C$38*100))</f>
        <v>#REF!</v>
      </c>
      <c r="M38" s="56" t="e">
        <f>IF($C$38="","",IF(H38="","",H38/$C$38*100))</f>
        <v>#REF!</v>
      </c>
      <c r="S38" s="44"/>
      <c r="T38" s="44"/>
      <c r="U38" s="52" t="s">
        <v>41</v>
      </c>
      <c r="Y38" s="78">
        <f>Y37-1</f>
        <v>-1</v>
      </c>
      <c r="AG38" s="94" t="e">
        <f t="shared" si="8"/>
        <v>#REF!</v>
      </c>
      <c r="AH38" s="94" t="e">
        <f t="shared" si="9"/>
        <v>#REF!</v>
      </c>
      <c r="AI38" s="94" t="e">
        <f t="shared" si="10"/>
        <v>#REF!</v>
      </c>
      <c r="AJ38" s="94" t="e">
        <f t="shared" si="11"/>
        <v>#REF!</v>
      </c>
      <c r="AK38" s="94" t="str">
        <f t="shared" si="12"/>
        <v/>
      </c>
      <c r="AL38" s="94" t="e">
        <f t="shared" si="13"/>
        <v>#REF!</v>
      </c>
      <c r="AM38" s="94" t="e">
        <f t="shared" si="14"/>
        <v>#REF!</v>
      </c>
      <c r="AN38" s="94" t="e">
        <f t="shared" si="15"/>
        <v>#REF!</v>
      </c>
    </row>
    <row r="39" spans="1:40" x14ac:dyDescent="0.25">
      <c r="A39" s="66">
        <f>Dati!A54</f>
        <v>9</v>
      </c>
      <c r="B39" s="66" t="e">
        <f>Dati!B54</f>
        <v>#REF!</v>
      </c>
      <c r="C39" s="83" t="e">
        <f>IF(Dati!C54="","",LOG(Dati!C54))</f>
        <v>#REF!</v>
      </c>
      <c r="D39" s="84" t="e">
        <f>Dati!J54</f>
        <v>#REF!</v>
      </c>
      <c r="E39" s="84" t="e">
        <f>Dati!K54</f>
        <v>#REF!</v>
      </c>
      <c r="F39" s="84" t="e">
        <f>Dati!L54</f>
        <v>#REF!</v>
      </c>
      <c r="G39" s="84" t="e">
        <f>Dati!M54</f>
        <v>#REF!</v>
      </c>
      <c r="H39" s="84" t="e">
        <f>Dati!N54</f>
        <v>#REF!</v>
      </c>
      <c r="I39" s="56" t="e">
        <f>IF($C$39="","",IF(D39="","",D39/$C$39*100))</f>
        <v>#REF!</v>
      </c>
      <c r="J39" s="56" t="e">
        <f>IF($C$39="","",IF(E39="","",E39/$C$39*100))</f>
        <v>#REF!</v>
      </c>
      <c r="K39" s="56" t="e">
        <f>IF($C$39="","",IF(F39="","",F39/$C$39*100))</f>
        <v>#REF!</v>
      </c>
      <c r="L39" s="56" t="e">
        <f>IF($C$39="","",IF(G39="","",G39/$C$39*100))</f>
        <v>#REF!</v>
      </c>
      <c r="M39" s="56" t="e">
        <f>IF($C$39="","",IF(H39="","",H39/$C$39*100))</f>
        <v>#REF!</v>
      </c>
      <c r="S39" s="44"/>
      <c r="T39" s="44"/>
      <c r="U39" s="52" t="s">
        <v>42</v>
      </c>
      <c r="Y39" s="78">
        <f>Y36-Y37</f>
        <v>2</v>
      </c>
      <c r="AG39" s="94" t="str">
        <f t="shared" ref="AG39:AG55" si="16">K6</f>
        <v/>
      </c>
      <c r="AH39" s="94" t="e">
        <f t="shared" ref="AH39:AH55" si="17">K31</f>
        <v>#VALUE!</v>
      </c>
      <c r="AI39" s="94" t="str">
        <f>K56</f>
        <v/>
      </c>
      <c r="AJ39" s="94" t="str">
        <f>K81</f>
        <v/>
      </c>
      <c r="AK39" s="94" t="e">
        <f>K106</f>
        <v>#VALUE!</v>
      </c>
      <c r="AL39" s="94" t="str">
        <f>K131</f>
        <v/>
      </c>
      <c r="AM39" s="94" t="e">
        <f>K156</f>
        <v>#REF!</v>
      </c>
      <c r="AN39" s="94" t="e">
        <f>K181</f>
        <v>#REF!</v>
      </c>
    </row>
    <row r="40" spans="1:40" x14ac:dyDescent="0.25">
      <c r="A40" s="66">
        <f>Dati!A55</f>
        <v>10</v>
      </c>
      <c r="B40" s="66" t="e">
        <f>Dati!B55</f>
        <v>#REF!</v>
      </c>
      <c r="C40" s="83" t="e">
        <f>IF(Dati!C55="","",LOG(Dati!C55))</f>
        <v>#REF!</v>
      </c>
      <c r="D40" s="84" t="e">
        <f>Dati!J55</f>
        <v>#REF!</v>
      </c>
      <c r="E40" s="84" t="e">
        <f>Dati!K55</f>
        <v>#REF!</v>
      </c>
      <c r="F40" s="84" t="e">
        <f>Dati!L55</f>
        <v>#REF!</v>
      </c>
      <c r="G40" s="84" t="e">
        <f>Dati!M55</f>
        <v>#REF!</v>
      </c>
      <c r="H40" s="84" t="e">
        <f>Dati!N55</f>
        <v>#REF!</v>
      </c>
      <c r="I40" s="56" t="e">
        <f>IF($C$40="","",IF(D40="","",D40/$C$40*100))</f>
        <v>#REF!</v>
      </c>
      <c r="J40" s="56" t="e">
        <f>IF($C$40="","",IF(E40="","",E40/$C$40*100))</f>
        <v>#REF!</v>
      </c>
      <c r="K40" s="56" t="e">
        <f>IF($C$40="","",IF(F40="","",F40/$C$40*100))</f>
        <v>#REF!</v>
      </c>
      <c r="L40" s="56" t="e">
        <f>IF($C$40="","",IF(G40="","",G40/$C$40*100))</f>
        <v>#REF!</v>
      </c>
      <c r="M40" s="56" t="e">
        <f>IF($C$40="","",IF(H40="","",H40/$C$40*100))</f>
        <v>#REF!</v>
      </c>
      <c r="S40" s="44"/>
      <c r="T40" s="44"/>
      <c r="U40" s="52" t="s">
        <v>43</v>
      </c>
      <c r="Y40" s="99" t="str">
        <f>IF(Y37&lt;2,"",SUM(W34:AC34)/Y39)</f>
        <v/>
      </c>
      <c r="AG40" s="94" t="str">
        <f t="shared" si="16"/>
        <v/>
      </c>
      <c r="AH40" s="94">
        <f t="shared" si="17"/>
        <v>108.04798288789286</v>
      </c>
      <c r="AI40" s="94">
        <f t="shared" ref="AI40:AI55" si="18">K57</f>
        <v>101.64118203120978</v>
      </c>
      <c r="AJ40" s="94" t="str">
        <f t="shared" ref="AJ40:AJ55" si="19">K82</f>
        <v/>
      </c>
      <c r="AK40" s="94" t="str">
        <f t="shared" ref="AK40:AK55" si="20">K107</f>
        <v/>
      </c>
      <c r="AL40" s="94" t="str">
        <f t="shared" ref="AL40:AL55" si="21">K132</f>
        <v/>
      </c>
      <c r="AM40" s="94" t="e">
        <f t="shared" ref="AM40:AM55" si="22">K157</f>
        <v>#REF!</v>
      </c>
      <c r="AN40" s="94" t="e">
        <f t="shared" ref="AN40:AN55" si="23">K182</f>
        <v>#REF!</v>
      </c>
    </row>
    <row r="41" spans="1:40" x14ac:dyDescent="0.25">
      <c r="A41" s="66">
        <f>Dati!A56</f>
        <v>11</v>
      </c>
      <c r="B41" s="66" t="e">
        <f>Dati!B56</f>
        <v>#REF!</v>
      </c>
      <c r="C41" s="83" t="e">
        <f>IF(Dati!C56="","",LOG(Dati!C56))</f>
        <v>#REF!</v>
      </c>
      <c r="D41" s="84" t="e">
        <f>Dati!J56</f>
        <v>#REF!</v>
      </c>
      <c r="E41" s="84" t="e">
        <f>Dati!K56</f>
        <v>#REF!</v>
      </c>
      <c r="F41" s="84" t="e">
        <f>Dati!L56</f>
        <v>#REF!</v>
      </c>
      <c r="G41" s="84" t="e">
        <f>Dati!M56</f>
        <v>#REF!</v>
      </c>
      <c r="H41" s="84" t="e">
        <f>Dati!N56</f>
        <v>#REF!</v>
      </c>
      <c r="I41" s="56" t="e">
        <f>IF($C$41="","",IF(D41="","",D41/$C$41*100))</f>
        <v>#REF!</v>
      </c>
      <c r="J41" s="56" t="e">
        <f>IF($C$41="","",IF(E41="","",E41/$C$41*100))</f>
        <v>#REF!</v>
      </c>
      <c r="K41" s="56" t="e">
        <f>IF($C$41="","",IF(F41="","",F41/$C$41*100))</f>
        <v>#REF!</v>
      </c>
      <c r="L41" s="56" t="e">
        <f>IF($C$41="","",IF(G41="","",G41/$C$41*100))</f>
        <v>#REF!</v>
      </c>
      <c r="M41" s="56" t="e">
        <f>IF($C$41="","",IF(H41="","",H41/$C$41*100))</f>
        <v>#REF!</v>
      </c>
      <c r="U41" s="52" t="s">
        <v>44</v>
      </c>
      <c r="W41" s="99" t="str">
        <f>IF(W34="","",(Y33-W32)^2*W31)</f>
        <v/>
      </c>
      <c r="X41" s="99" t="e">
        <f>IF(X34="","",(Y33-X32)^2*X31)</f>
        <v>#VALUE!</v>
      </c>
      <c r="Y41" s="99" t="str">
        <f>IF(Y34="","",(Y33-Y32)^2*Y31)</f>
        <v/>
      </c>
      <c r="Z41" s="99" t="str">
        <f>IF(Z34="","",(Y33-Z32)^2*Z31)</f>
        <v/>
      </c>
      <c r="AA41" s="99" t="str">
        <f>IF(AA34="","",(Y33-AA32)^2*AA31)</f>
        <v/>
      </c>
      <c r="AB41" s="99" t="str">
        <f>IF(AB34="","",(Y33-AB32)^2*AB31)</f>
        <v/>
      </c>
      <c r="AC41" s="99" t="str">
        <f>IF(AC34="","",(Y33-AC32)^2*AC31)</f>
        <v/>
      </c>
      <c r="AG41" s="94" t="str">
        <f t="shared" si="16"/>
        <v/>
      </c>
      <c r="AH41" s="94" t="str">
        <f t="shared" si="17"/>
        <v/>
      </c>
      <c r="AI41" s="94">
        <f t="shared" si="18"/>
        <v>98.469127748175694</v>
      </c>
      <c r="AJ41" s="94" t="str">
        <f t="shared" si="19"/>
        <v/>
      </c>
      <c r="AK41" s="94" t="e">
        <f t="shared" si="20"/>
        <v>#VALUE!</v>
      </c>
      <c r="AL41" s="94" t="str">
        <f t="shared" si="21"/>
        <v/>
      </c>
      <c r="AM41" s="94" t="e">
        <f t="shared" si="22"/>
        <v>#REF!</v>
      </c>
      <c r="AN41" s="94" t="e">
        <f t="shared" si="23"/>
        <v>#REF!</v>
      </c>
    </row>
    <row r="42" spans="1:40" x14ac:dyDescent="0.25">
      <c r="A42" s="66">
        <f>Dati!A57</f>
        <v>12</v>
      </c>
      <c r="B42" s="66" t="e">
        <f>Dati!B57</f>
        <v>#REF!</v>
      </c>
      <c r="C42" s="83" t="e">
        <f>IF(Dati!C57="","",LOG(Dati!C57))</f>
        <v>#REF!</v>
      </c>
      <c r="D42" s="84" t="e">
        <f>Dati!J57</f>
        <v>#REF!</v>
      </c>
      <c r="E42" s="84" t="e">
        <f>Dati!K57</f>
        <v>#REF!</v>
      </c>
      <c r="F42" s="84" t="e">
        <f>Dati!L57</f>
        <v>#REF!</v>
      </c>
      <c r="G42" s="84" t="e">
        <f>Dati!M57</f>
        <v>#REF!</v>
      </c>
      <c r="H42" s="84" t="e">
        <f>Dati!N57</f>
        <v>#REF!</v>
      </c>
      <c r="I42" s="56" t="e">
        <f>IF($C$42="","",IF(D42="","",D42/$C$42*100))</f>
        <v>#REF!</v>
      </c>
      <c r="J42" s="56" t="e">
        <f>IF($C$42="","",IF(E42="","",E42/$C$42*100))</f>
        <v>#REF!</v>
      </c>
      <c r="K42" s="56" t="e">
        <f>IF($C$42="","",IF(F42="","",F42/$C$42*100))</f>
        <v>#REF!</v>
      </c>
      <c r="L42" s="56" t="e">
        <f>IF($C$42="","",IF(G42="","",G42/$C$42*100))</f>
        <v>#REF!</v>
      </c>
      <c r="M42" s="56" t="e">
        <f>IF($C$42="","",IF(H42="","",H42/$C$42*100))</f>
        <v>#REF!</v>
      </c>
      <c r="U42" s="52" t="s">
        <v>45</v>
      </c>
      <c r="Y42" s="99" t="str">
        <f>IF(Y37&lt;2,"",SUM(W41:AC41)/Y38)</f>
        <v/>
      </c>
      <c r="AC42" s="96"/>
      <c r="AG42" s="94" t="str">
        <f t="shared" si="16"/>
        <v/>
      </c>
      <c r="AH42" s="94" t="str">
        <f t="shared" si="17"/>
        <v/>
      </c>
      <c r="AI42" s="94" t="str">
        <f t="shared" si="18"/>
        <v/>
      </c>
      <c r="AJ42" s="94" t="str">
        <f t="shared" si="19"/>
        <v/>
      </c>
      <c r="AK42" s="94" t="e">
        <f t="shared" si="20"/>
        <v>#VALUE!</v>
      </c>
      <c r="AL42" s="94" t="e">
        <f t="shared" si="21"/>
        <v>#VALUE!</v>
      </c>
      <c r="AM42" s="94" t="e">
        <f t="shared" si="22"/>
        <v>#REF!</v>
      </c>
      <c r="AN42" s="94" t="e">
        <f t="shared" si="23"/>
        <v>#REF!</v>
      </c>
    </row>
    <row r="43" spans="1:40" x14ac:dyDescent="0.25">
      <c r="A43" s="66">
        <f>Dati!A58</f>
        <v>13</v>
      </c>
      <c r="B43" s="66" t="e">
        <f>Dati!B58</f>
        <v>#REF!</v>
      </c>
      <c r="C43" s="83" t="e">
        <f>IF(Dati!C58="","",LOG(Dati!C58))</f>
        <v>#REF!</v>
      </c>
      <c r="D43" s="84" t="e">
        <f>Dati!J58</f>
        <v>#REF!</v>
      </c>
      <c r="E43" s="84" t="e">
        <f>Dati!K58</f>
        <v>#REF!</v>
      </c>
      <c r="F43" s="84" t="e">
        <f>Dati!L58</f>
        <v>#REF!</v>
      </c>
      <c r="G43" s="84" t="e">
        <f>Dati!M58</f>
        <v>#REF!</v>
      </c>
      <c r="H43" s="84" t="e">
        <f>Dati!N58</f>
        <v>#REF!</v>
      </c>
      <c r="I43" s="56" t="e">
        <f>IF($C$43="","",IF(D43="","",D43/$C$43*100))</f>
        <v>#REF!</v>
      </c>
      <c r="J43" s="56" t="e">
        <f>IF($C$43="","",IF(E43="","",E43/$C$43*100))</f>
        <v>#REF!</v>
      </c>
      <c r="K43" s="56" t="e">
        <f>IF($C$43="","",IF(F43="","",F43/$C$43*100))</f>
        <v>#REF!</v>
      </c>
      <c r="L43" s="56" t="e">
        <f>IF($C$43="","",IF(G43="","",G43/$C$43*100))</f>
        <v>#REF!</v>
      </c>
      <c r="M43" s="56" t="e">
        <f>IF($C$43="","",IF(H43="","",H43/$C$43*100))</f>
        <v>#REF!</v>
      </c>
      <c r="U43" s="86" t="s">
        <v>46</v>
      </c>
      <c r="V43" s="86"/>
      <c r="Y43" s="100" t="str">
        <f>IF(Y37&lt;2,"",Y42/Y40)</f>
        <v/>
      </c>
      <c r="AG43" s="94" t="str">
        <f t="shared" si="16"/>
        <v/>
      </c>
      <c r="AH43" s="94" t="str">
        <f t="shared" si="17"/>
        <v/>
      </c>
      <c r="AI43" s="94" t="str">
        <f t="shared" si="18"/>
        <v/>
      </c>
      <c r="AJ43" s="94" t="str">
        <f t="shared" si="19"/>
        <v/>
      </c>
      <c r="AK43" s="94" t="str">
        <f t="shared" si="20"/>
        <v/>
      </c>
      <c r="AL43" s="94" t="str">
        <f t="shared" si="21"/>
        <v/>
      </c>
      <c r="AM43" s="94" t="e">
        <f t="shared" si="22"/>
        <v>#REF!</v>
      </c>
      <c r="AN43" s="94" t="e">
        <f t="shared" si="23"/>
        <v>#REF!</v>
      </c>
    </row>
    <row r="44" spans="1:40" x14ac:dyDescent="0.25">
      <c r="A44" s="66">
        <f>Dati!A59</f>
        <v>14</v>
      </c>
      <c r="B44" s="66" t="e">
        <f>Dati!B59</f>
        <v>#REF!</v>
      </c>
      <c r="C44" s="83" t="e">
        <f>IF(Dati!C59="","",LOG(Dati!C59))</f>
        <v>#REF!</v>
      </c>
      <c r="D44" s="84" t="e">
        <f>Dati!J59</f>
        <v>#REF!</v>
      </c>
      <c r="E44" s="84" t="e">
        <f>Dati!K59</f>
        <v>#REF!</v>
      </c>
      <c r="F44" s="84" t="e">
        <f>Dati!L59</f>
        <v>#REF!</v>
      </c>
      <c r="G44" s="84" t="e">
        <f>Dati!M59</f>
        <v>#REF!</v>
      </c>
      <c r="H44" s="84" t="e">
        <f>Dati!N59</f>
        <v>#REF!</v>
      </c>
      <c r="I44" s="56" t="e">
        <f>IF($C$44="","",IF(D44="","",D44/$C$44*100))</f>
        <v>#REF!</v>
      </c>
      <c r="J44" s="56" t="e">
        <f>IF($C$44="","",IF(E44="","",E44/$C$44*100))</f>
        <v>#REF!</v>
      </c>
      <c r="K44" s="56" t="e">
        <f>IF($C$44="","",IF(F44="","",F44/$C$44*100))</f>
        <v>#REF!</v>
      </c>
      <c r="L44" s="56" t="e">
        <f>IF($C$44="","",IF(G44="","",G44/$C$44*100))</f>
        <v>#REF!</v>
      </c>
      <c r="M44" s="56" t="e">
        <f>IF($C$44="","",IF(H44="","",H44/$C$44*100))</f>
        <v>#REF!</v>
      </c>
      <c r="U44" s="86" t="s">
        <v>50</v>
      </c>
      <c r="V44" s="86"/>
      <c r="Y44" s="100" t="str">
        <f>IF(Y37&lt;2,"",FINV(0.05,Y38,Y39))</f>
        <v/>
      </c>
      <c r="AG44" s="94" t="str">
        <f t="shared" si="16"/>
        <v/>
      </c>
      <c r="AH44" s="94" t="e">
        <f t="shared" si="17"/>
        <v>#REF!</v>
      </c>
      <c r="AI44" s="94" t="str">
        <f t="shared" si="18"/>
        <v/>
      </c>
      <c r="AJ44" s="94" t="str">
        <f t="shared" si="19"/>
        <v/>
      </c>
      <c r="AK44" s="94" t="str">
        <f t="shared" si="20"/>
        <v/>
      </c>
      <c r="AL44" s="94" t="str">
        <f t="shared" si="21"/>
        <v/>
      </c>
      <c r="AM44" s="94" t="e">
        <f t="shared" si="22"/>
        <v>#REF!</v>
      </c>
      <c r="AN44" s="94" t="e">
        <f t="shared" si="23"/>
        <v>#REF!</v>
      </c>
    </row>
    <row r="45" spans="1:40" x14ac:dyDescent="0.25">
      <c r="A45" s="66">
        <f>Dati!A60</f>
        <v>15</v>
      </c>
      <c r="B45" s="66" t="e">
        <f>Dati!B60</f>
        <v>#REF!</v>
      </c>
      <c r="C45" s="83" t="e">
        <f>IF(Dati!C60="","",LOG(Dati!C60))</f>
        <v>#REF!</v>
      </c>
      <c r="D45" s="84" t="e">
        <f>Dati!J60</f>
        <v>#REF!</v>
      </c>
      <c r="E45" s="84" t="e">
        <f>Dati!K60</f>
        <v>#REF!</v>
      </c>
      <c r="F45" s="84" t="e">
        <f>Dati!L60</f>
        <v>#REF!</v>
      </c>
      <c r="G45" s="84" t="e">
        <f>Dati!M60</f>
        <v>#REF!</v>
      </c>
      <c r="H45" s="84" t="e">
        <f>Dati!N60</f>
        <v>#REF!</v>
      </c>
      <c r="I45" s="56" t="e">
        <f>IF($C$45="","",IF(D45="","",D45/$C$45*100))</f>
        <v>#REF!</v>
      </c>
      <c r="J45" s="56" t="e">
        <f>IF($C$45="","",IF(E45="","",E45/$C$45*100))</f>
        <v>#REF!</v>
      </c>
      <c r="K45" s="56" t="e">
        <f>IF($C$45="","",IF(F45="","",F45/$C$45*100))</f>
        <v>#REF!</v>
      </c>
      <c r="L45" s="56" t="e">
        <f>IF($C$45="","",IF(G45="","",G45/$C$45*100))</f>
        <v>#REF!</v>
      </c>
      <c r="M45" s="56" t="e">
        <f>IF($C$45="","",IF(H45="","",H45/$C$45*100))</f>
        <v>#REF!</v>
      </c>
      <c r="U45" s="79" t="s">
        <v>47</v>
      </c>
      <c r="V45" s="79"/>
      <c r="Y45" s="101" t="str">
        <f>IF(Y37&lt;2,"",FDIST(Y43,Y38,Y39))</f>
        <v/>
      </c>
      <c r="AG45" s="94" t="str">
        <f t="shared" si="16"/>
        <v/>
      </c>
      <c r="AH45" s="94" t="e">
        <f t="shared" si="17"/>
        <v>#REF!</v>
      </c>
      <c r="AI45" s="94" t="e">
        <f t="shared" si="18"/>
        <v>#VALUE!</v>
      </c>
      <c r="AJ45" s="94" t="str">
        <f t="shared" si="19"/>
        <v/>
      </c>
      <c r="AK45" s="94" t="str">
        <f t="shared" si="20"/>
        <v/>
      </c>
      <c r="AL45" s="94" t="str">
        <f t="shared" si="21"/>
        <v/>
      </c>
      <c r="AM45" s="94" t="e">
        <f t="shared" si="22"/>
        <v>#REF!</v>
      </c>
      <c r="AN45" s="94" t="e">
        <f t="shared" si="23"/>
        <v>#REF!</v>
      </c>
    </row>
    <row r="46" spans="1:40" x14ac:dyDescent="0.25">
      <c r="A46" s="66">
        <f>Dati!A61</f>
        <v>16</v>
      </c>
      <c r="B46" s="66" t="e">
        <f>Dati!B61</f>
        <v>#REF!</v>
      </c>
      <c r="C46" s="83" t="e">
        <f>IF(Dati!C61="","",LOG(Dati!C61))</f>
        <v>#REF!</v>
      </c>
      <c r="D46" s="84" t="e">
        <f>Dati!J61</f>
        <v>#REF!</v>
      </c>
      <c r="E46" s="84" t="e">
        <f>Dati!K61</f>
        <v>#REF!</v>
      </c>
      <c r="F46" s="84" t="e">
        <f>Dati!L61</f>
        <v>#REF!</v>
      </c>
      <c r="G46" s="84" t="e">
        <f>Dati!M61</f>
        <v>#REF!</v>
      </c>
      <c r="H46" s="84" t="e">
        <f>Dati!N61</f>
        <v>#REF!</v>
      </c>
      <c r="I46" s="56" t="e">
        <f>IF($C$46="","",IF(D46="","",D46/$C$46*100))</f>
        <v>#REF!</v>
      </c>
      <c r="J46" s="56" t="e">
        <f>IF($C$46="","",IF(E46="","",E46/$C$46*100))</f>
        <v>#REF!</v>
      </c>
      <c r="K46" s="56" t="e">
        <f>IF($C$46="","",IF(F46="","",F46/$C$46*100))</f>
        <v>#REF!</v>
      </c>
      <c r="L46" s="56" t="e">
        <f>IF($C$46="","",IF(G46="","",G46/$C$46*100))</f>
        <v>#REF!</v>
      </c>
      <c r="M46" s="56" t="e">
        <f>IF($C$46="","",IF(H46="","",H46/$C$46*100))</f>
        <v>#REF!</v>
      </c>
      <c r="AG46" s="94" t="str">
        <f t="shared" si="16"/>
        <v/>
      </c>
      <c r="AH46" s="94" t="e">
        <f t="shared" si="17"/>
        <v>#REF!</v>
      </c>
      <c r="AI46" s="94" t="e">
        <f t="shared" si="18"/>
        <v>#REF!</v>
      </c>
      <c r="AJ46" s="94" t="str">
        <f t="shared" si="19"/>
        <v/>
      </c>
      <c r="AK46" s="94" t="str">
        <f t="shared" si="20"/>
        <v/>
      </c>
      <c r="AL46" s="94" t="e">
        <f t="shared" si="21"/>
        <v>#REF!</v>
      </c>
      <c r="AM46" s="94" t="e">
        <f t="shared" si="22"/>
        <v>#REF!</v>
      </c>
      <c r="AN46" s="94" t="e">
        <f t="shared" si="23"/>
        <v>#REF!</v>
      </c>
    </row>
    <row r="47" spans="1:40" x14ac:dyDescent="0.25">
      <c r="A47" s="66">
        <f>Dati!A62</f>
        <v>17</v>
      </c>
      <c r="B47" s="66" t="e">
        <f>Dati!B62</f>
        <v>#REF!</v>
      </c>
      <c r="C47" s="83" t="e">
        <f>IF(Dati!C62="","",LOG(Dati!C62))</f>
        <v>#REF!</v>
      </c>
      <c r="D47" s="84" t="e">
        <f>Dati!J62</f>
        <v>#REF!</v>
      </c>
      <c r="E47" s="84" t="e">
        <f>Dati!K62</f>
        <v>#REF!</v>
      </c>
      <c r="F47" s="84" t="e">
        <f>Dati!L62</f>
        <v>#REF!</v>
      </c>
      <c r="G47" s="84" t="e">
        <f>Dati!M62</f>
        <v>#REF!</v>
      </c>
      <c r="H47" s="84" t="e">
        <f>Dati!N62</f>
        <v>#REF!</v>
      </c>
      <c r="I47" s="56" t="e">
        <f>IF($C$47="","",IF(D47="","",D47/$C$47*100))</f>
        <v>#REF!</v>
      </c>
      <c r="J47" s="56" t="e">
        <f>IF($C$47="","",IF(E47="","",E47/$C$47*100))</f>
        <v>#REF!</v>
      </c>
      <c r="K47" s="56" t="e">
        <f>IF($C$47="","",IF(F47="","",F47/$C$47*100))</f>
        <v>#REF!</v>
      </c>
      <c r="L47" s="56" t="e">
        <f>IF($C$47="","",IF(G47="","",G47/$C$47*100))</f>
        <v>#REF!</v>
      </c>
      <c r="M47" s="56" t="e">
        <f>IF($C$47="","",IF(H47="","",H47/$C$47*100))</f>
        <v>#REF!</v>
      </c>
      <c r="U47" s="102"/>
      <c r="V47" s="102"/>
      <c r="W47" s="102"/>
      <c r="X47" s="102"/>
      <c r="Y47" s="102" t="str">
        <f>IF(Y37&lt;2,"",IF(Y43&lt;Y44,"Le accuratezze dei livelli sono uguali con P &lt; 0.05","Attenzione: le accuratezze dei livelli non sono uguali con P &lt; 0.05"))</f>
        <v/>
      </c>
      <c r="Z47" s="102"/>
      <c r="AA47" s="102"/>
      <c r="AG47" s="94" t="e">
        <f t="shared" si="16"/>
        <v>#REF!</v>
      </c>
      <c r="AH47" s="94" t="e">
        <f t="shared" si="17"/>
        <v>#REF!</v>
      </c>
      <c r="AI47" s="94" t="e">
        <f t="shared" si="18"/>
        <v>#REF!</v>
      </c>
      <c r="AJ47" s="94" t="str">
        <f t="shared" si="19"/>
        <v/>
      </c>
      <c r="AK47" s="94" t="str">
        <f t="shared" si="20"/>
        <v/>
      </c>
      <c r="AL47" s="94" t="e">
        <f t="shared" si="21"/>
        <v>#REF!</v>
      </c>
      <c r="AM47" s="94" t="e">
        <f t="shared" si="22"/>
        <v>#REF!</v>
      </c>
      <c r="AN47" s="94" t="e">
        <f t="shared" si="23"/>
        <v>#REF!</v>
      </c>
    </row>
    <row r="48" spans="1:40" x14ac:dyDescent="0.25">
      <c r="A48" s="66"/>
      <c r="B48" s="66"/>
      <c r="C48" s="67"/>
      <c r="D48" s="66"/>
      <c r="E48" s="66"/>
      <c r="F48" s="66"/>
      <c r="G48" s="66"/>
      <c r="H48" s="66"/>
      <c r="AG48" s="94" t="e">
        <f t="shared" si="16"/>
        <v>#REF!</v>
      </c>
      <c r="AH48" s="94" t="e">
        <f t="shared" si="17"/>
        <v>#REF!</v>
      </c>
      <c r="AI48" s="94" t="e">
        <f t="shared" si="18"/>
        <v>#REF!</v>
      </c>
      <c r="AJ48" s="94" t="e">
        <f t="shared" si="19"/>
        <v>#REF!</v>
      </c>
      <c r="AK48" s="94" t="str">
        <f t="shared" si="20"/>
        <v/>
      </c>
      <c r="AL48" s="94" t="e">
        <f t="shared" si="21"/>
        <v>#REF!</v>
      </c>
      <c r="AM48" s="94" t="e">
        <f t="shared" si="22"/>
        <v>#REF!</v>
      </c>
      <c r="AN48" s="94" t="e">
        <f t="shared" si="23"/>
        <v>#REF!</v>
      </c>
    </row>
    <row r="49" spans="1:40" x14ac:dyDescent="0.25">
      <c r="A49" s="66"/>
      <c r="B49" s="66"/>
      <c r="C49" s="83"/>
      <c r="D49" s="83"/>
      <c r="E49" s="83"/>
      <c r="F49" s="83"/>
      <c r="G49" s="83"/>
      <c r="H49" s="83"/>
      <c r="AG49" s="94" t="e">
        <f t="shared" si="16"/>
        <v>#REF!</v>
      </c>
      <c r="AH49" s="94" t="e">
        <f t="shared" si="17"/>
        <v>#REF!</v>
      </c>
      <c r="AI49" s="94" t="e">
        <f t="shared" si="18"/>
        <v>#REF!</v>
      </c>
      <c r="AJ49" s="94" t="e">
        <f t="shared" si="19"/>
        <v>#REF!</v>
      </c>
      <c r="AK49" s="94" t="str">
        <f t="shared" si="20"/>
        <v/>
      </c>
      <c r="AL49" s="94" t="e">
        <f t="shared" si="21"/>
        <v>#REF!</v>
      </c>
      <c r="AM49" s="94" t="e">
        <f t="shared" si="22"/>
        <v>#REF!</v>
      </c>
      <c r="AN49" s="94" t="e">
        <f t="shared" si="23"/>
        <v>#REF!</v>
      </c>
    </row>
    <row r="50" spans="1:40" x14ac:dyDescent="0.25">
      <c r="D50" s="52" t="s">
        <v>7</v>
      </c>
      <c r="H50" s="86" t="s">
        <v>14</v>
      </c>
      <c r="I50" s="86"/>
      <c r="J50" s="103" t="e">
        <f>IF(COUNT(I31:M47)=0,"Dati non presenti",AVERAGE(I31:M47))</f>
        <v>#VALUE!</v>
      </c>
      <c r="K50" s="86"/>
      <c r="AG50" s="94" t="e">
        <f t="shared" si="16"/>
        <v>#REF!</v>
      </c>
      <c r="AH50" s="94" t="e">
        <f t="shared" si="17"/>
        <v>#REF!</v>
      </c>
      <c r="AI50" s="94" t="e">
        <f t="shared" si="18"/>
        <v>#REF!</v>
      </c>
      <c r="AJ50" s="94" t="e">
        <f t="shared" si="19"/>
        <v>#REF!</v>
      </c>
      <c r="AK50" s="94" t="str">
        <f t="shared" si="20"/>
        <v/>
      </c>
      <c r="AL50" s="94" t="e">
        <f t="shared" si="21"/>
        <v>#REF!</v>
      </c>
      <c r="AM50" s="94" t="e">
        <f t="shared" si="22"/>
        <v>#REF!</v>
      </c>
      <c r="AN50" s="94" t="e">
        <f t="shared" si="23"/>
        <v>#REF!</v>
      </c>
    </row>
    <row r="51" spans="1:40" x14ac:dyDescent="0.25">
      <c r="H51" s="86" t="s">
        <v>6</v>
      </c>
      <c r="I51" s="86"/>
      <c r="J51" s="86" t="e">
        <f>IF(COUNT(I31:M47)&lt;2,"",STDEV(I31:M47)*2)</f>
        <v>#VALUE!</v>
      </c>
      <c r="K51" s="86"/>
      <c r="AG51" s="94" t="e">
        <f t="shared" si="16"/>
        <v>#REF!</v>
      </c>
      <c r="AH51" s="94" t="e">
        <f t="shared" si="17"/>
        <v>#REF!</v>
      </c>
      <c r="AI51" s="94" t="e">
        <f t="shared" si="18"/>
        <v>#REF!</v>
      </c>
      <c r="AJ51" s="94" t="e">
        <f t="shared" si="19"/>
        <v>#REF!</v>
      </c>
      <c r="AK51" s="94" t="str">
        <f t="shared" si="20"/>
        <v/>
      </c>
      <c r="AL51" s="94" t="e">
        <f t="shared" si="21"/>
        <v>#REF!</v>
      </c>
      <c r="AM51" s="94" t="e">
        <f t="shared" si="22"/>
        <v>#REF!</v>
      </c>
      <c r="AN51" s="94" t="e">
        <f t="shared" si="23"/>
        <v>#REF!</v>
      </c>
    </row>
    <row r="52" spans="1:40" x14ac:dyDescent="0.25">
      <c r="AG52" s="94" t="e">
        <f t="shared" si="16"/>
        <v>#REF!</v>
      </c>
      <c r="AH52" s="94" t="e">
        <f t="shared" si="17"/>
        <v>#REF!</v>
      </c>
      <c r="AI52" s="94" t="e">
        <f t="shared" si="18"/>
        <v>#REF!</v>
      </c>
      <c r="AJ52" s="94" t="e">
        <f t="shared" si="19"/>
        <v>#REF!</v>
      </c>
      <c r="AK52" s="94" t="str">
        <f t="shared" si="20"/>
        <v/>
      </c>
      <c r="AL52" s="94" t="e">
        <f t="shared" si="21"/>
        <v>#REF!</v>
      </c>
      <c r="AM52" s="94" t="e">
        <f t="shared" si="22"/>
        <v>#REF!</v>
      </c>
      <c r="AN52" s="94" t="e">
        <f t="shared" si="23"/>
        <v>#REF!</v>
      </c>
    </row>
    <row r="53" spans="1:40" x14ac:dyDescent="0.25">
      <c r="AG53" s="94" t="e">
        <f t="shared" si="16"/>
        <v>#REF!</v>
      </c>
      <c r="AH53" s="94" t="e">
        <f t="shared" si="17"/>
        <v>#REF!</v>
      </c>
      <c r="AI53" s="94" t="e">
        <f t="shared" si="18"/>
        <v>#REF!</v>
      </c>
      <c r="AJ53" s="94" t="e">
        <f t="shared" si="19"/>
        <v>#REF!</v>
      </c>
      <c r="AK53" s="94" t="str">
        <f t="shared" si="20"/>
        <v/>
      </c>
      <c r="AL53" s="94" t="e">
        <f t="shared" si="21"/>
        <v>#REF!</v>
      </c>
      <c r="AM53" s="94" t="e">
        <f t="shared" si="22"/>
        <v>#REF!</v>
      </c>
      <c r="AN53" s="94" t="e">
        <f t="shared" si="23"/>
        <v>#REF!</v>
      </c>
    </row>
    <row r="54" spans="1:40" x14ac:dyDescent="0.25">
      <c r="A54" s="52" t="s">
        <v>17</v>
      </c>
      <c r="D54" s="45"/>
      <c r="E54" s="44"/>
      <c r="F54" s="44"/>
      <c r="Z54" s="86" t="s">
        <v>35</v>
      </c>
      <c r="AG54" s="94" t="e">
        <f t="shared" si="16"/>
        <v>#REF!</v>
      </c>
      <c r="AH54" s="94" t="e">
        <f t="shared" si="17"/>
        <v>#REF!</v>
      </c>
      <c r="AI54" s="94" t="e">
        <f t="shared" si="18"/>
        <v>#REF!</v>
      </c>
      <c r="AJ54" s="94" t="e">
        <f t="shared" si="19"/>
        <v>#REF!</v>
      </c>
      <c r="AK54" s="94" t="str">
        <f t="shared" si="20"/>
        <v/>
      </c>
      <c r="AL54" s="94" t="e">
        <f t="shared" si="21"/>
        <v>#REF!</v>
      </c>
      <c r="AM54" s="94" t="e">
        <f t="shared" si="22"/>
        <v>#REF!</v>
      </c>
      <c r="AN54" s="94" t="e">
        <f t="shared" si="23"/>
        <v>#REF!</v>
      </c>
    </row>
    <row r="55" spans="1:40" x14ac:dyDescent="0.25">
      <c r="A55" s="66" t="str">
        <f>Dati!A77</f>
        <v>N.</v>
      </c>
      <c r="B55" s="66" t="str">
        <f>Dati!B77</f>
        <v>Anno</v>
      </c>
      <c r="C55" s="67" t="str">
        <f>Dati!C83</f>
        <v/>
      </c>
      <c r="D55" s="51">
        <f>Dati!J77</f>
        <v>1</v>
      </c>
      <c r="E55" s="51">
        <f>Dati!K77</f>
        <v>2</v>
      </c>
      <c r="F55" s="51">
        <f>Dati!L77</f>
        <v>3</v>
      </c>
      <c r="G55" s="51">
        <f>Dati!M77</f>
        <v>4</v>
      </c>
      <c r="H55" s="51">
        <f>Dati!N77</f>
        <v>5</v>
      </c>
      <c r="I55" s="1016" t="s">
        <v>13</v>
      </c>
      <c r="J55" s="1016"/>
      <c r="K55" s="1016"/>
      <c r="L55" s="1016"/>
      <c r="M55" s="1016"/>
      <c r="AG55" s="94" t="e">
        <f t="shared" si="16"/>
        <v>#REF!</v>
      </c>
      <c r="AH55" s="94" t="e">
        <f t="shared" si="17"/>
        <v>#REF!</v>
      </c>
      <c r="AI55" s="94" t="e">
        <f t="shared" si="18"/>
        <v>#REF!</v>
      </c>
      <c r="AJ55" s="94" t="e">
        <f t="shared" si="19"/>
        <v>#REF!</v>
      </c>
      <c r="AK55" s="94" t="str">
        <f t="shared" si="20"/>
        <v/>
      </c>
      <c r="AL55" s="94" t="e">
        <f t="shared" si="21"/>
        <v>#REF!</v>
      </c>
      <c r="AM55" s="94" t="e">
        <f t="shared" si="22"/>
        <v>#REF!</v>
      </c>
      <c r="AN55" s="94" t="e">
        <f t="shared" si="23"/>
        <v>#REF!</v>
      </c>
    </row>
    <row r="56" spans="1:40" x14ac:dyDescent="0.25">
      <c r="A56" s="66">
        <f>Dati!A78</f>
        <v>1</v>
      </c>
      <c r="B56" s="66">
        <f>Dati!B78</f>
        <v>2000</v>
      </c>
      <c r="C56" s="83">
        <f>IF(Dati!C78="","",LOG(Dati!C78))</f>
        <v>4.0043213737826422</v>
      </c>
      <c r="D56" s="51">
        <f>Dati!J78</f>
        <v>4.0413926851582254</v>
      </c>
      <c r="E56" s="51">
        <f>Dati!K78</f>
        <v>4.1760912590556813</v>
      </c>
      <c r="F56" s="51" t="str">
        <f>Dati!L78</f>
        <v/>
      </c>
      <c r="G56" s="51" t="str">
        <f>Dati!M78</f>
        <v/>
      </c>
      <c r="H56" s="51" t="str">
        <f>Dati!N78</f>
        <v/>
      </c>
      <c r="I56" s="56">
        <f>IF($C$56="","",IF(D56="","",D56/$C$56*100))</f>
        <v>100.92578262120267</v>
      </c>
      <c r="J56" s="56">
        <f>IF($C$56="","",IF(E56="","",E56/$C$56*100))</f>
        <v>104.28961287667025</v>
      </c>
      <c r="K56" s="56" t="str">
        <f>IF($C$56="","",IF(F56="","",F56/$C$56*100))</f>
        <v/>
      </c>
      <c r="L56" s="56" t="str">
        <f>IF($C$56="","",IF(G56="","",G56/$C$56*100))</f>
        <v/>
      </c>
      <c r="M56" s="56" t="str">
        <f>IF($C$56="","",IF(H56="","",H56/$C$56*100))</f>
        <v/>
      </c>
      <c r="W56" s="52">
        <v>1</v>
      </c>
      <c r="X56" s="52">
        <v>2</v>
      </c>
      <c r="Y56" s="52">
        <v>3</v>
      </c>
      <c r="Z56" s="52">
        <v>4</v>
      </c>
      <c r="AA56" s="52">
        <v>5</v>
      </c>
      <c r="AB56" s="52">
        <v>6</v>
      </c>
      <c r="AC56" s="52">
        <v>7</v>
      </c>
      <c r="AG56" s="94">
        <f t="shared" ref="AG56:AG72" si="24">L6</f>
        <v>98.419365793463982</v>
      </c>
      <c r="AH56" s="94" t="e">
        <f t="shared" ref="AH56:AH72" si="25">L31</f>
        <v>#VALUE!</v>
      </c>
      <c r="AI56" s="94" t="str">
        <f>L56</f>
        <v/>
      </c>
      <c r="AJ56" s="94" t="str">
        <f>L81</f>
        <v/>
      </c>
      <c r="AK56" s="94" t="e">
        <f>L106</f>
        <v>#VALUE!</v>
      </c>
      <c r="AL56" s="94" t="str">
        <f>L131</f>
        <v/>
      </c>
      <c r="AM56" s="94" t="e">
        <f>L156</f>
        <v>#REF!</v>
      </c>
      <c r="AN56" s="94" t="e">
        <f>L181</f>
        <v>#REF!</v>
      </c>
    </row>
    <row r="57" spans="1:40" x14ac:dyDescent="0.25">
      <c r="A57" s="66">
        <f>Dati!A79</f>
        <v>2</v>
      </c>
      <c r="B57" s="66">
        <f>Dati!B79</f>
        <v>2002</v>
      </c>
      <c r="C57" s="83">
        <f>IF(Dati!C79="","",LOG(Dati!C79))</f>
        <v>4.0791812460476251</v>
      </c>
      <c r="D57" s="51" t="str">
        <f>Dati!J79</f>
        <v/>
      </c>
      <c r="E57" s="51" t="str">
        <f>Dati!K79</f>
        <v/>
      </c>
      <c r="F57" s="51">
        <f>Dati!L79</f>
        <v>4.1461280356782382</v>
      </c>
      <c r="G57" s="51" t="str">
        <f>Dati!M79</f>
        <v/>
      </c>
      <c r="H57" s="51" t="str">
        <f>Dati!N79</f>
        <v/>
      </c>
      <c r="I57" s="56" t="str">
        <f>IF($C$57="","",IF(D57="","",D57/$C$57*100))</f>
        <v/>
      </c>
      <c r="J57" s="56" t="str">
        <f>IF($C$57="","",IF(E57="","",E57/$C$57*100))</f>
        <v/>
      </c>
      <c r="K57" s="56">
        <f>IF($C$57="","",IF(F57="","",F57/$C$57*100))</f>
        <v>101.64118203120978</v>
      </c>
      <c r="L57" s="56" t="str">
        <f>IF($C$57="","",IF(G57="","",G57/$C$57*100))</f>
        <v/>
      </c>
      <c r="M57" s="56" t="str">
        <f>IF($C$57="","",IF(H57="","",H57/$C$57*100))</f>
        <v/>
      </c>
      <c r="U57" s="52" t="s">
        <v>53</v>
      </c>
      <c r="W57" s="52">
        <f>COUNT('Livello 1'!I58:M74)</f>
        <v>0</v>
      </c>
      <c r="X57" s="52">
        <f>COUNT('Livello 2'!I58:M74)</f>
        <v>0</v>
      </c>
      <c r="Y57" s="52">
        <f>COUNT('Livello 3'!I58:M74)</f>
        <v>0</v>
      </c>
      <c r="Z57" s="52">
        <f>COUNT('Livello 4'!I58:M74)</f>
        <v>5</v>
      </c>
      <c r="AA57" s="52">
        <f>COUNT('Livello 5'!I58:M74)</f>
        <v>0</v>
      </c>
      <c r="AB57" s="52">
        <f>COUNT('Livello 6'!I58:M74)</f>
        <v>0</v>
      </c>
      <c r="AC57" s="52">
        <f>COUNT('Livello 7'!I58:M74)</f>
        <v>0</v>
      </c>
      <c r="AG57" s="94">
        <f t="shared" si="24"/>
        <v>105.25990208985414</v>
      </c>
      <c r="AH57" s="94" t="str">
        <f t="shared" si="25"/>
        <v/>
      </c>
      <c r="AI57" s="94" t="str">
        <f t="shared" ref="AI57:AI72" si="26">L57</f>
        <v/>
      </c>
      <c r="AJ57" s="94" t="str">
        <f t="shared" ref="AJ57:AJ72" si="27">L82</f>
        <v/>
      </c>
      <c r="AK57" s="94" t="str">
        <f t="shared" ref="AK57:AK72" si="28">L107</f>
        <v/>
      </c>
      <c r="AL57" s="94" t="str">
        <f t="shared" ref="AL57:AL72" si="29">L132</f>
        <v/>
      </c>
      <c r="AM57" s="94" t="e">
        <f t="shared" ref="AM57:AM72" si="30">L157</f>
        <v>#REF!</v>
      </c>
      <c r="AN57" s="94" t="e">
        <f t="shared" ref="AN57:AN72" si="31">L182</f>
        <v>#REF!</v>
      </c>
    </row>
    <row r="58" spans="1:40" x14ac:dyDescent="0.25">
      <c r="A58" s="66">
        <f>Dati!A80</f>
        <v>3</v>
      </c>
      <c r="B58" s="66">
        <f>Dati!B80</f>
        <v>2003</v>
      </c>
      <c r="C58" s="83">
        <f>IF(Dati!C80="","",LOG(Dati!C80))</f>
        <v>4.4099331233312942</v>
      </c>
      <c r="D58" s="51">
        <f>Dati!J80</f>
        <v>4.4913616938342731</v>
      </c>
      <c r="E58" s="51" t="str">
        <f>Dati!K80</f>
        <v/>
      </c>
      <c r="F58" s="51">
        <f>Dati!L80</f>
        <v>4.3424226808222066</v>
      </c>
      <c r="G58" s="51" t="str">
        <f>Dati!M80</f>
        <v/>
      </c>
      <c r="H58" s="51" t="str">
        <f>Dati!N80</f>
        <v/>
      </c>
      <c r="I58" s="56">
        <f>IF($C$58="","",IF(D58="","",D58/$C$58*100))</f>
        <v>101.84648084734371</v>
      </c>
      <c r="J58" s="56" t="str">
        <f>IF($C$58="","",IF(E58="","",E58/$C$58*100))</f>
        <v/>
      </c>
      <c r="K58" s="56">
        <f>IF($C$58="","",IF(F58="","",F58/$C$58*100))</f>
        <v>98.469127748175694</v>
      </c>
      <c r="L58" s="56" t="str">
        <f>IF($C$58="","",IF(G58="","",G58/$C$58*100))</f>
        <v/>
      </c>
      <c r="M58" s="56" t="str">
        <f>IF($C$58="","",IF(H58="","",H58/$C$58*100))</f>
        <v/>
      </c>
      <c r="U58" s="52" t="s">
        <v>14</v>
      </c>
      <c r="W58" s="96" t="str">
        <f>'Livello 1'!L77</f>
        <v/>
      </c>
      <c r="X58" s="97" t="str">
        <f>'Livello 2'!L77</f>
        <v/>
      </c>
      <c r="Y58" s="97" t="str">
        <f>'Livello 3'!L77</f>
        <v/>
      </c>
      <c r="Z58" s="97" t="e">
        <f>'Livello 4'!L77</f>
        <v>#VALUE!</v>
      </c>
      <c r="AA58" s="97" t="str">
        <f>'Livello 5'!L77</f>
        <v/>
      </c>
      <c r="AB58" s="97" t="str">
        <f>'Livello 6'!L77</f>
        <v/>
      </c>
      <c r="AC58" s="97" t="str">
        <f>'Livello 7'!L77</f>
        <v/>
      </c>
      <c r="AG58" s="94" t="str">
        <f t="shared" si="24"/>
        <v/>
      </c>
      <c r="AH58" s="94" t="str">
        <f t="shared" si="25"/>
        <v/>
      </c>
      <c r="AI58" s="94" t="str">
        <f t="shared" si="26"/>
        <v/>
      </c>
      <c r="AJ58" s="94" t="str">
        <f t="shared" si="27"/>
        <v/>
      </c>
      <c r="AK58" s="94" t="e">
        <f t="shared" si="28"/>
        <v>#VALUE!</v>
      </c>
      <c r="AL58" s="94">
        <f t="shared" si="29"/>
        <v>103.39294399779749</v>
      </c>
      <c r="AM58" s="94" t="e">
        <f t="shared" si="30"/>
        <v>#REF!</v>
      </c>
      <c r="AN58" s="94" t="e">
        <f t="shared" si="31"/>
        <v>#REF!</v>
      </c>
    </row>
    <row r="59" spans="1:40" x14ac:dyDescent="0.25">
      <c r="A59" s="66">
        <f>Dati!A81</f>
        <v>4</v>
      </c>
      <c r="B59" s="66" t="str">
        <f>Dati!B81</f>
        <v/>
      </c>
      <c r="C59" s="83" t="str">
        <f>IF(Dati!C81="","",LOG(Dati!C81))</f>
        <v/>
      </c>
      <c r="D59" s="51">
        <f>Dati!J81</f>
        <v>4.3424226808222066</v>
      </c>
      <c r="E59" s="51" t="str">
        <f>Dati!K81</f>
        <v/>
      </c>
      <c r="F59" s="51">
        <f>Dati!L81</f>
        <v>4.5440680443502757</v>
      </c>
      <c r="G59" s="51" t="str">
        <f>Dati!M81</f>
        <v/>
      </c>
      <c r="H59" s="51" t="str">
        <f>Dati!N81</f>
        <v/>
      </c>
      <c r="I59" s="56" t="str">
        <f>IF($C$59="","",IF(D59="","",D59/$C$59*100))</f>
        <v/>
      </c>
      <c r="J59" s="56" t="str">
        <f>IF($C$59="","",IF(E59="","",E59/$C$59*100))</f>
        <v/>
      </c>
      <c r="K59" s="56" t="str">
        <f>IF($C$59="","",IF(F59="","",F59/$C$59*100))</f>
        <v/>
      </c>
      <c r="L59" s="56" t="str">
        <f>IF($C$59="","",IF(G59="","",G59/$C$59*100))</f>
        <v/>
      </c>
      <c r="M59" s="56" t="str">
        <f>IF($C$59="","",IF(H59="","",H59/$C$59*100))</f>
        <v/>
      </c>
      <c r="U59" s="52" t="s">
        <v>36</v>
      </c>
      <c r="Y59" s="52" t="str">
        <f>IF(Y62=0,"",IF(Y63&lt;2,"",AVERAGE('Livello 1'!I58:M74,'Livello 2'!I58:M74,'Livello 3'!I58:M74,'Livello 4'!I58:M74,'Livello 5'!I58:M74,'Livello 6'!I58:M74,'Livello 7'!I58:M74)))</f>
        <v/>
      </c>
      <c r="AG59" s="94">
        <f t="shared" si="24"/>
        <v>103.09395963277663</v>
      </c>
      <c r="AH59" s="94" t="str">
        <f t="shared" si="25"/>
        <v/>
      </c>
      <c r="AI59" s="94" t="str">
        <f t="shared" si="26"/>
        <v/>
      </c>
      <c r="AJ59" s="94">
        <f t="shared" si="27"/>
        <v>103.98294509024059</v>
      </c>
      <c r="AK59" s="94" t="e">
        <f t="shared" si="28"/>
        <v>#VALUE!</v>
      </c>
      <c r="AL59" s="94" t="e">
        <f t="shared" si="29"/>
        <v>#VALUE!</v>
      </c>
      <c r="AM59" s="94" t="e">
        <f t="shared" si="30"/>
        <v>#REF!</v>
      </c>
      <c r="AN59" s="94" t="e">
        <f t="shared" si="31"/>
        <v>#REF!</v>
      </c>
    </row>
    <row r="60" spans="1:40" x14ac:dyDescent="0.25">
      <c r="A60" s="66">
        <f>Dati!A82</f>
        <v>5</v>
      </c>
      <c r="B60" s="66" t="str">
        <f>Dati!B82</f>
        <v/>
      </c>
      <c r="C60" s="83" t="str">
        <f>IF(Dati!C82="","",LOG(Dati!C82))</f>
        <v/>
      </c>
      <c r="D60" s="51" t="str">
        <f>Dati!J82</f>
        <v/>
      </c>
      <c r="E60" s="51" t="str">
        <f>Dati!K82</f>
        <v/>
      </c>
      <c r="F60" s="51" t="str">
        <f>Dati!L82</f>
        <v/>
      </c>
      <c r="G60" s="51" t="str">
        <f>Dati!M82</f>
        <v/>
      </c>
      <c r="H60" s="51" t="str">
        <f>Dati!N82</f>
        <v/>
      </c>
      <c r="I60" s="56" t="str">
        <f>IF($C$60="","",IF(D60="","",D60/$C$60*100))</f>
        <v/>
      </c>
      <c r="J60" s="56" t="str">
        <f>IF($C$60="","",IF(E60="","",E60/$C$60*100))</f>
        <v/>
      </c>
      <c r="K60" s="56" t="str">
        <f>IF($C$60="","",IF(F60="","",F60/$C$60*100))</f>
        <v/>
      </c>
      <c r="L60" s="56" t="str">
        <f>IF($C$60="","",IF(G60="","",G60/$C$60*100))</f>
        <v/>
      </c>
      <c r="M60" s="56" t="str">
        <f>IF($C$60="","",IF(H60="","",H60/$C$60*100))</f>
        <v/>
      </c>
      <c r="U60" s="52" t="s">
        <v>37</v>
      </c>
      <c r="W60" s="96" t="str">
        <f>'Livello 1'!L79</f>
        <v/>
      </c>
      <c r="X60" s="97" t="str">
        <f>'Livello 2'!L79</f>
        <v/>
      </c>
      <c r="Y60" s="97" t="str">
        <f>'Livello 3'!L79</f>
        <v/>
      </c>
      <c r="Z60" s="97" t="e">
        <f>'Livello 4'!L79</f>
        <v>#VALUE!</v>
      </c>
      <c r="AA60" s="97" t="str">
        <f>'Livello 5'!L79</f>
        <v/>
      </c>
      <c r="AB60" s="97" t="str">
        <f>'Livello 6'!L79</f>
        <v/>
      </c>
      <c r="AC60" s="97" t="str">
        <f>'Livello 7'!L79</f>
        <v/>
      </c>
      <c r="AG60" s="94" t="str">
        <f t="shared" si="24"/>
        <v/>
      </c>
      <c r="AH60" s="94" t="str">
        <f t="shared" si="25"/>
        <v/>
      </c>
      <c r="AI60" s="94" t="str">
        <f t="shared" si="26"/>
        <v/>
      </c>
      <c r="AJ60" s="94">
        <f t="shared" si="27"/>
        <v>112.10642131810653</v>
      </c>
      <c r="AK60" s="94">
        <f t="shared" si="28"/>
        <v>101.71146412016998</v>
      </c>
      <c r="AL60" s="94" t="str">
        <f t="shared" si="29"/>
        <v/>
      </c>
      <c r="AM60" s="94" t="e">
        <f t="shared" si="30"/>
        <v>#REF!</v>
      </c>
      <c r="AN60" s="94" t="e">
        <f t="shared" si="31"/>
        <v>#REF!</v>
      </c>
    </row>
    <row r="61" spans="1:40" x14ac:dyDescent="0.25">
      <c r="A61" s="66">
        <f>Dati!A83</f>
        <v>6</v>
      </c>
      <c r="B61" s="66" t="str">
        <f>Dati!B83</f>
        <v/>
      </c>
      <c r="C61" s="83" t="str">
        <f>IF(Dati!C83="","",LOG(Dati!C83))</f>
        <v/>
      </c>
      <c r="D61" s="51" t="str">
        <f>Dati!J83</f>
        <v/>
      </c>
      <c r="E61" s="51" t="str">
        <f>Dati!K83</f>
        <v/>
      </c>
      <c r="F61" s="51" t="str">
        <f>Dati!L83</f>
        <v/>
      </c>
      <c r="G61" s="51" t="str">
        <f>Dati!M83</f>
        <v/>
      </c>
      <c r="H61" s="51" t="str">
        <f>Dati!N83</f>
        <v/>
      </c>
      <c r="I61" s="56" t="str">
        <f>IF($C$61="","",IF(D61="","",D61/$C$61*100))</f>
        <v/>
      </c>
      <c r="J61" s="56" t="str">
        <f>IF($C$61="","",IF(E61="","",E61/$C$61*100))</f>
        <v/>
      </c>
      <c r="K61" s="56" t="str">
        <f>IF($C$61="","",IF(F61="","",F61/$C$61*100))</f>
        <v/>
      </c>
      <c r="L61" s="56" t="str">
        <f>IF($C$61="","",IF(G61="","",G61/$C$61*100))</f>
        <v/>
      </c>
      <c r="M61" s="56" t="str">
        <f>IF($C$61="","",IF(H61="","",H61/$C$61*100))</f>
        <v/>
      </c>
      <c r="U61" s="52" t="s">
        <v>38</v>
      </c>
      <c r="W61" s="96" t="str">
        <f>'Livello 1'!L80</f>
        <v/>
      </c>
      <c r="X61" s="97" t="str">
        <f>'Livello 2'!L80</f>
        <v/>
      </c>
      <c r="Y61" s="97" t="str">
        <f>'Livello 3'!L80</f>
        <v/>
      </c>
      <c r="Z61" s="97" t="e">
        <f>'Livello 4'!L80</f>
        <v>#VALUE!</v>
      </c>
      <c r="AA61" s="97" t="str">
        <f>'Livello 5'!L80</f>
        <v/>
      </c>
      <c r="AB61" s="97" t="str">
        <f>'Livello 6'!L80</f>
        <v/>
      </c>
      <c r="AC61" s="97" t="str">
        <f>'Livello 7'!L80</f>
        <v/>
      </c>
      <c r="AG61" s="94" t="str">
        <f t="shared" si="24"/>
        <v/>
      </c>
      <c r="AH61" s="94" t="e">
        <f t="shared" si="25"/>
        <v>#REF!</v>
      </c>
      <c r="AI61" s="94" t="str">
        <f t="shared" si="26"/>
        <v/>
      </c>
      <c r="AJ61" s="94" t="str">
        <f t="shared" si="27"/>
        <v/>
      </c>
      <c r="AK61" s="94" t="str">
        <f t="shared" si="28"/>
        <v/>
      </c>
      <c r="AL61" s="94" t="str">
        <f t="shared" si="29"/>
        <v/>
      </c>
      <c r="AM61" s="94" t="e">
        <f t="shared" si="30"/>
        <v>#REF!</v>
      </c>
      <c r="AN61" s="94" t="e">
        <f t="shared" si="31"/>
        <v>#REF!</v>
      </c>
    </row>
    <row r="62" spans="1:40" x14ac:dyDescent="0.25">
      <c r="A62" s="66">
        <f>Dati!A84</f>
        <v>7</v>
      </c>
      <c r="B62" s="66">
        <f>Dati!B84</f>
        <v>2001</v>
      </c>
      <c r="C62" s="83" t="e">
        <f>IF(Dati!C84="","",LOG(Dati!C84))</f>
        <v>#VALUE!</v>
      </c>
      <c r="D62" s="51" t="e">
        <f>Dati!J84</f>
        <v>#VALUE!</v>
      </c>
      <c r="E62" s="51" t="e">
        <f>Dati!K84</f>
        <v>#VALUE!</v>
      </c>
      <c r="F62" s="51" t="str">
        <f>Dati!L84</f>
        <v/>
      </c>
      <c r="G62" s="51" t="str">
        <f>Dati!M84</f>
        <v/>
      </c>
      <c r="H62" s="51" t="str">
        <f>Dati!N84</f>
        <v/>
      </c>
      <c r="I62" s="56" t="e">
        <f>IF($C$62="","",IF(D62="","",D62/$C$62*100))</f>
        <v>#VALUE!</v>
      </c>
      <c r="J62" s="56" t="e">
        <f>IF($C$62="","",IF(E62="","",E62/$C$62*100))</f>
        <v>#VALUE!</v>
      </c>
      <c r="K62" s="56" t="e">
        <f>IF($C$62="","",IF(F62="","",F62/$C$62*100))</f>
        <v>#VALUE!</v>
      </c>
      <c r="L62" s="56" t="e">
        <f>IF($C$62="","",IF(G62="","",G62/$C$62*100))</f>
        <v>#VALUE!</v>
      </c>
      <c r="M62" s="56" t="e">
        <f>IF($C$62="","",IF(H62="","",H62/$C$62*100))</f>
        <v>#VALUE!</v>
      </c>
      <c r="U62" s="52" t="s">
        <v>39</v>
      </c>
      <c r="Y62" s="78">
        <f>COUNT('Livello 1'!I58:M74,'Livello 2'!I58:M74,'Livello 3'!I58:M74,'Livello 4'!I58:M74,'Livello 5'!I58:M74,'Livello 6'!I58:M74,'Livello 7'!I58:M74)</f>
        <v>5</v>
      </c>
      <c r="AG62" s="94" t="str">
        <f t="shared" si="24"/>
        <v/>
      </c>
      <c r="AH62" s="94" t="e">
        <f t="shared" si="25"/>
        <v>#REF!</v>
      </c>
      <c r="AI62" s="94" t="e">
        <f t="shared" si="26"/>
        <v>#VALUE!</v>
      </c>
      <c r="AJ62" s="94" t="str">
        <f t="shared" si="27"/>
        <v/>
      </c>
      <c r="AK62" s="94">
        <f t="shared" si="28"/>
        <v>91.743947828377898</v>
      </c>
      <c r="AL62" s="94" t="str">
        <f t="shared" si="29"/>
        <v/>
      </c>
      <c r="AM62" s="94" t="e">
        <f t="shared" si="30"/>
        <v>#REF!</v>
      </c>
      <c r="AN62" s="94" t="e">
        <f t="shared" si="31"/>
        <v>#REF!</v>
      </c>
    </row>
    <row r="63" spans="1:40" x14ac:dyDescent="0.25">
      <c r="A63" s="66">
        <f>Dati!A85</f>
        <v>8</v>
      </c>
      <c r="B63" s="66" t="e">
        <f>Dati!B85</f>
        <v>#REF!</v>
      </c>
      <c r="C63" s="83" t="e">
        <f>IF(Dati!C85="","",LOG(Dati!C85))</f>
        <v>#REF!</v>
      </c>
      <c r="D63" s="51" t="e">
        <f>Dati!J85</f>
        <v>#REF!</v>
      </c>
      <c r="E63" s="51" t="e">
        <f>Dati!K85</f>
        <v>#REF!</v>
      </c>
      <c r="F63" s="51" t="e">
        <f>Dati!L85</f>
        <v>#REF!</v>
      </c>
      <c r="G63" s="51" t="e">
        <f>Dati!M85</f>
        <v>#REF!</v>
      </c>
      <c r="H63" s="51" t="e">
        <f>Dati!N85</f>
        <v>#REF!</v>
      </c>
      <c r="I63" s="56" t="e">
        <f>IF($C$63="","",IF(D63="","",D63/$C$63*100))</f>
        <v>#REF!</v>
      </c>
      <c r="J63" s="56" t="e">
        <f>IF($C$63="","",IF(E63="","",E63/$C$63*100))</f>
        <v>#REF!</v>
      </c>
      <c r="K63" s="56" t="e">
        <f>IF($C$63="","",IF(F63="","",F63/$C$63*100))</f>
        <v>#REF!</v>
      </c>
      <c r="L63" s="56" t="e">
        <f>IF($C$63="","",IF(G63="","",G63/$C$63*100))</f>
        <v>#REF!</v>
      </c>
      <c r="M63" s="56" t="e">
        <f>IF($C$63="","",IF(H63="","",H63/$C$63*100))</f>
        <v>#REF!</v>
      </c>
      <c r="U63" s="52" t="s">
        <v>40</v>
      </c>
      <c r="Y63" s="78">
        <f>COUNT(W60:AC60)</f>
        <v>0</v>
      </c>
      <c r="AG63" s="94" t="str">
        <f t="shared" si="24"/>
        <v/>
      </c>
      <c r="AH63" s="94" t="e">
        <f t="shared" si="25"/>
        <v>#REF!</v>
      </c>
      <c r="AI63" s="94" t="e">
        <f t="shared" si="26"/>
        <v>#REF!</v>
      </c>
      <c r="AJ63" s="94" t="str">
        <f t="shared" si="27"/>
        <v/>
      </c>
      <c r="AK63" s="94">
        <f t="shared" si="28"/>
        <v>82.368514613218323</v>
      </c>
      <c r="AL63" s="94" t="e">
        <f t="shared" si="29"/>
        <v>#REF!</v>
      </c>
      <c r="AM63" s="94" t="e">
        <f t="shared" si="30"/>
        <v>#REF!</v>
      </c>
      <c r="AN63" s="94" t="e">
        <f t="shared" si="31"/>
        <v>#REF!</v>
      </c>
    </row>
    <row r="64" spans="1:40" ht="15.6" x14ac:dyDescent="0.35">
      <c r="A64" s="66">
        <f>Dati!A86</f>
        <v>9</v>
      </c>
      <c r="B64" s="66" t="e">
        <f>Dati!B86</f>
        <v>#REF!</v>
      </c>
      <c r="C64" s="83" t="e">
        <f>IF(Dati!C86="","",LOG(Dati!C86))</f>
        <v>#REF!</v>
      </c>
      <c r="D64" s="51" t="e">
        <f>Dati!J86</f>
        <v>#REF!</v>
      </c>
      <c r="E64" s="51" t="e">
        <f>Dati!K86</f>
        <v>#REF!</v>
      </c>
      <c r="F64" s="51" t="e">
        <f>Dati!L86</f>
        <v>#REF!</v>
      </c>
      <c r="G64" s="51" t="e">
        <f>Dati!M86</f>
        <v>#REF!</v>
      </c>
      <c r="H64" s="51" t="e">
        <f>Dati!N86</f>
        <v>#REF!</v>
      </c>
      <c r="I64" s="56" t="e">
        <f>IF($C$64="","",IF(D64="","",D64/$C$64*100))</f>
        <v>#REF!</v>
      </c>
      <c r="J64" s="56" t="e">
        <f>IF($C$64="","",IF(E64="","",E64/$C$64*100))</f>
        <v>#REF!</v>
      </c>
      <c r="K64" s="56" t="e">
        <f>IF($C$64="","",IF(F64="","",F64/$C$64*100))</f>
        <v>#REF!</v>
      </c>
      <c r="L64" s="56" t="e">
        <f>IF($C$64="","",IF(G64="","",G64/$C$64*100))</f>
        <v>#REF!</v>
      </c>
      <c r="M64" s="56" t="e">
        <f>IF($C$64="","",IF(H64="","",H64/$C$64*100))</f>
        <v>#REF!</v>
      </c>
      <c r="U64" s="52" t="s">
        <v>41</v>
      </c>
      <c r="Y64" s="78">
        <f>Y63-1</f>
        <v>-1</v>
      </c>
      <c r="AG64" s="94" t="e">
        <f t="shared" si="24"/>
        <v>#REF!</v>
      </c>
      <c r="AH64" s="94" t="e">
        <f t="shared" si="25"/>
        <v>#REF!</v>
      </c>
      <c r="AI64" s="94" t="e">
        <f t="shared" si="26"/>
        <v>#REF!</v>
      </c>
      <c r="AJ64" s="94" t="str">
        <f t="shared" si="27"/>
        <v/>
      </c>
      <c r="AK64" s="94" t="str">
        <f t="shared" si="28"/>
        <v/>
      </c>
      <c r="AL64" s="94" t="e">
        <f t="shared" si="29"/>
        <v>#REF!</v>
      </c>
      <c r="AM64" s="94" t="e">
        <f t="shared" si="30"/>
        <v>#REF!</v>
      </c>
      <c r="AN64" s="94" t="e">
        <f t="shared" si="31"/>
        <v>#REF!</v>
      </c>
    </row>
    <row r="65" spans="1:40" x14ac:dyDescent="0.25">
      <c r="A65" s="66">
        <f>Dati!A87</f>
        <v>10</v>
      </c>
      <c r="B65" s="66" t="e">
        <f>Dati!B87</f>
        <v>#REF!</v>
      </c>
      <c r="C65" s="83" t="e">
        <f>IF(Dati!C87="","",LOG(Dati!C87))</f>
        <v>#REF!</v>
      </c>
      <c r="D65" s="51" t="e">
        <f>Dati!J87</f>
        <v>#REF!</v>
      </c>
      <c r="E65" s="51" t="e">
        <f>Dati!K87</f>
        <v>#REF!</v>
      </c>
      <c r="F65" s="51" t="e">
        <f>Dati!L87</f>
        <v>#REF!</v>
      </c>
      <c r="G65" s="51" t="e">
        <f>Dati!M87</f>
        <v>#REF!</v>
      </c>
      <c r="H65" s="51" t="e">
        <f>Dati!N87</f>
        <v>#REF!</v>
      </c>
      <c r="I65" s="56" t="e">
        <f>IF($C$65="","",IF(D65="","",D65/$C$65*100))</f>
        <v>#REF!</v>
      </c>
      <c r="J65" s="56" t="e">
        <f>IF($C$65="","",IF(E65="","",E65/$C$65*100))</f>
        <v>#REF!</v>
      </c>
      <c r="K65" s="56" t="e">
        <f>IF($C$65="","",IF(F65="","",F65/$C$65*100))</f>
        <v>#REF!</v>
      </c>
      <c r="L65" s="56" t="e">
        <f>IF($C$65="","",IF(G65="","",G65/$C$65*100))</f>
        <v>#REF!</v>
      </c>
      <c r="M65" s="56" t="e">
        <f>IF($C$65="","",IF(H65="","",H65/$C$65*100))</f>
        <v>#REF!</v>
      </c>
      <c r="U65" s="52" t="s">
        <v>42</v>
      </c>
      <c r="Y65" s="78">
        <f>Y62-Y63</f>
        <v>5</v>
      </c>
      <c r="AG65" s="94" t="e">
        <f t="shared" si="24"/>
        <v>#REF!</v>
      </c>
      <c r="AH65" s="94" t="e">
        <f t="shared" si="25"/>
        <v>#REF!</v>
      </c>
      <c r="AI65" s="94" t="e">
        <f t="shared" si="26"/>
        <v>#REF!</v>
      </c>
      <c r="AJ65" s="94" t="e">
        <f t="shared" si="27"/>
        <v>#REF!</v>
      </c>
      <c r="AK65" s="94">
        <f t="shared" si="28"/>
        <v>119.89639354230495</v>
      </c>
      <c r="AL65" s="94" t="e">
        <f t="shared" si="29"/>
        <v>#REF!</v>
      </c>
      <c r="AM65" s="94" t="e">
        <f t="shared" si="30"/>
        <v>#REF!</v>
      </c>
      <c r="AN65" s="94" t="e">
        <f t="shared" si="31"/>
        <v>#REF!</v>
      </c>
    </row>
    <row r="66" spans="1:40" x14ac:dyDescent="0.25">
      <c r="A66" s="66">
        <f>Dati!A88</f>
        <v>11</v>
      </c>
      <c r="B66" s="66" t="e">
        <f>Dati!B88</f>
        <v>#REF!</v>
      </c>
      <c r="C66" s="83" t="e">
        <f>IF(Dati!C88="","",LOG(Dati!C88))</f>
        <v>#REF!</v>
      </c>
      <c r="D66" s="51" t="e">
        <f>Dati!J88</f>
        <v>#REF!</v>
      </c>
      <c r="E66" s="51" t="e">
        <f>Dati!K88</f>
        <v>#REF!</v>
      </c>
      <c r="F66" s="51" t="e">
        <f>Dati!L88</f>
        <v>#REF!</v>
      </c>
      <c r="G66" s="51" t="e">
        <f>Dati!M88</f>
        <v>#REF!</v>
      </c>
      <c r="H66" s="51" t="e">
        <f>Dati!N88</f>
        <v>#REF!</v>
      </c>
      <c r="I66" s="56" t="e">
        <f>IF($C$66="","",IF(D66="","",D66/$C$66*100))</f>
        <v>#REF!</v>
      </c>
      <c r="J66" s="56" t="e">
        <f>IF($C$66="","",IF(E66="","",E66/$C$66*100))</f>
        <v>#REF!</v>
      </c>
      <c r="K66" s="56" t="e">
        <f>IF($C$66="","",IF(F66="","",F66/$C$66*100))</f>
        <v>#REF!</v>
      </c>
      <c r="L66" s="56" t="e">
        <f>IF($C$66="","",IF(G66="","",G66/$C$66*100))</f>
        <v>#REF!</v>
      </c>
      <c r="M66" s="56" t="e">
        <f>IF($C$66="","",IF(H66="","",H66/$C$66*100))</f>
        <v>#REF!</v>
      </c>
      <c r="U66" s="52" t="s">
        <v>43</v>
      </c>
      <c r="Y66" s="99" t="str">
        <f>IF(Y63&lt;2,"",SUM(W60:AC60)/Y65)</f>
        <v/>
      </c>
      <c r="AG66" s="94" t="e">
        <f t="shared" si="24"/>
        <v>#REF!</v>
      </c>
      <c r="AH66" s="94" t="e">
        <f t="shared" si="25"/>
        <v>#REF!</v>
      </c>
      <c r="AI66" s="94" t="e">
        <f t="shared" si="26"/>
        <v>#REF!</v>
      </c>
      <c r="AJ66" s="94" t="e">
        <f t="shared" si="27"/>
        <v>#REF!</v>
      </c>
      <c r="AK66" s="94" t="str">
        <f t="shared" si="28"/>
        <v/>
      </c>
      <c r="AL66" s="94" t="e">
        <f t="shared" si="29"/>
        <v>#REF!</v>
      </c>
      <c r="AM66" s="94" t="e">
        <f t="shared" si="30"/>
        <v>#REF!</v>
      </c>
      <c r="AN66" s="94" t="e">
        <f t="shared" si="31"/>
        <v>#REF!</v>
      </c>
    </row>
    <row r="67" spans="1:40" x14ac:dyDescent="0.25">
      <c r="A67" s="66">
        <f>Dati!A89</f>
        <v>12</v>
      </c>
      <c r="B67" s="66" t="e">
        <f>Dati!B89</f>
        <v>#REF!</v>
      </c>
      <c r="C67" s="83" t="e">
        <f>IF(Dati!C89="","",LOG(Dati!C89))</f>
        <v>#REF!</v>
      </c>
      <c r="D67" s="51" t="e">
        <f>Dati!J89</f>
        <v>#REF!</v>
      </c>
      <c r="E67" s="51" t="e">
        <f>Dati!K89</f>
        <v>#REF!</v>
      </c>
      <c r="F67" s="51" t="e">
        <f>Dati!L89</f>
        <v>#REF!</v>
      </c>
      <c r="G67" s="51" t="e">
        <f>Dati!M89</f>
        <v>#REF!</v>
      </c>
      <c r="H67" s="51" t="e">
        <f>Dati!N89</f>
        <v>#REF!</v>
      </c>
      <c r="I67" s="56" t="e">
        <f>IF($C$67="","",IF(D67="","",D67/$C$67*100))</f>
        <v>#REF!</v>
      </c>
      <c r="J67" s="56" t="e">
        <f>IF($C$67="","",IF(E67="","",E67/$C$67*100))</f>
        <v>#REF!</v>
      </c>
      <c r="K67" s="56" t="e">
        <f>IF($C$67="","",IF(F67="","",F67/$C$67*100))</f>
        <v>#REF!</v>
      </c>
      <c r="L67" s="56" t="e">
        <f>IF($C$67="","",IF(G67="","",G67/$C$67*100))</f>
        <v>#REF!</v>
      </c>
      <c r="M67" s="56" t="e">
        <f>IF($C$67="","",IF(H67="","",H67/$C$67*100))</f>
        <v>#REF!</v>
      </c>
      <c r="U67" s="52" t="s">
        <v>44</v>
      </c>
      <c r="W67" s="99" t="str">
        <f>IF(W60="","",(Y59-W58)^2*W57)</f>
        <v/>
      </c>
      <c r="X67" s="99" t="str">
        <f>IF(X60="","",(Y59-X58)^2*X57)</f>
        <v/>
      </c>
      <c r="Y67" s="99" t="str">
        <f>IF(Y60="","",(Y59-Y58)^2*Y57)</f>
        <v/>
      </c>
      <c r="Z67" s="99" t="e">
        <f>IF(Z60="","",(Y59-Z58)^2*Z57)</f>
        <v>#VALUE!</v>
      </c>
      <c r="AA67" s="99" t="str">
        <f>IF(AA60="","",(Y59-AA58)^2*AA57)</f>
        <v/>
      </c>
      <c r="AB67" s="99" t="str">
        <f>IF(AB60="","",(Y59-AB58)^2*AB57)</f>
        <v/>
      </c>
      <c r="AC67" s="99" t="str">
        <f>IF(AC60="","",(Y59-AC58)^2*AC57)</f>
        <v/>
      </c>
      <c r="AG67" s="94" t="e">
        <f t="shared" si="24"/>
        <v>#REF!</v>
      </c>
      <c r="AH67" s="94" t="e">
        <f t="shared" si="25"/>
        <v>#REF!</v>
      </c>
      <c r="AI67" s="94" t="e">
        <f t="shared" si="26"/>
        <v>#REF!</v>
      </c>
      <c r="AJ67" s="94" t="e">
        <f t="shared" si="27"/>
        <v>#REF!</v>
      </c>
      <c r="AK67" s="94" t="str">
        <f t="shared" si="28"/>
        <v/>
      </c>
      <c r="AL67" s="94" t="e">
        <f t="shared" si="29"/>
        <v>#REF!</v>
      </c>
      <c r="AM67" s="94" t="e">
        <f t="shared" si="30"/>
        <v>#REF!</v>
      </c>
      <c r="AN67" s="94" t="e">
        <f t="shared" si="31"/>
        <v>#REF!</v>
      </c>
    </row>
    <row r="68" spans="1:40" x14ac:dyDescent="0.25">
      <c r="A68" s="66">
        <f>Dati!A90</f>
        <v>13</v>
      </c>
      <c r="B68" s="66" t="e">
        <f>Dati!B90</f>
        <v>#REF!</v>
      </c>
      <c r="C68" s="83" t="e">
        <f>IF(Dati!C90="","",LOG(Dati!C90))</f>
        <v>#REF!</v>
      </c>
      <c r="D68" s="51" t="e">
        <f>Dati!J90</f>
        <v>#REF!</v>
      </c>
      <c r="E68" s="51" t="e">
        <f>Dati!K90</f>
        <v>#REF!</v>
      </c>
      <c r="F68" s="51" t="e">
        <f>Dati!L90</f>
        <v>#REF!</v>
      </c>
      <c r="G68" s="51" t="e">
        <f>Dati!M90</f>
        <v>#REF!</v>
      </c>
      <c r="H68" s="51" t="e">
        <f>Dati!N90</f>
        <v>#REF!</v>
      </c>
      <c r="I68" s="56" t="e">
        <f>IF($C$68="","",IF(D68="","",D68/$C$68*100))</f>
        <v>#REF!</v>
      </c>
      <c r="J68" s="56" t="e">
        <f>IF($C$68="","",IF(E68="","",E68/$C$68*100))</f>
        <v>#REF!</v>
      </c>
      <c r="K68" s="56" t="e">
        <f>IF($C$68="","",IF(F68="","",F68/$C$68*100))</f>
        <v>#REF!</v>
      </c>
      <c r="L68" s="56" t="e">
        <f>IF($C$68="","",IF(G68="","",G68/$C$68*100))</f>
        <v>#REF!</v>
      </c>
      <c r="M68" s="56" t="e">
        <f>IF($C$68="","",IF(H68="","",H68/$C$68*100))</f>
        <v>#REF!</v>
      </c>
      <c r="U68" s="52" t="s">
        <v>45</v>
      </c>
      <c r="Y68" s="99" t="str">
        <f>IF(Y63&lt;2,"",SUM(W67:AC67)/Y64)</f>
        <v/>
      </c>
      <c r="AC68" s="96"/>
      <c r="AG68" s="94" t="e">
        <f t="shared" si="24"/>
        <v>#REF!</v>
      </c>
      <c r="AH68" s="94" t="e">
        <f t="shared" si="25"/>
        <v>#REF!</v>
      </c>
      <c r="AI68" s="94" t="e">
        <f t="shared" si="26"/>
        <v>#REF!</v>
      </c>
      <c r="AJ68" s="94" t="e">
        <f t="shared" si="27"/>
        <v>#REF!</v>
      </c>
      <c r="AK68" s="94" t="str">
        <f t="shared" si="28"/>
        <v/>
      </c>
      <c r="AL68" s="94" t="e">
        <f t="shared" si="29"/>
        <v>#REF!</v>
      </c>
      <c r="AM68" s="94" t="e">
        <f t="shared" si="30"/>
        <v>#REF!</v>
      </c>
      <c r="AN68" s="94" t="e">
        <f t="shared" si="31"/>
        <v>#REF!</v>
      </c>
    </row>
    <row r="69" spans="1:40" x14ac:dyDescent="0.25">
      <c r="A69" s="66">
        <f>Dati!A91</f>
        <v>14</v>
      </c>
      <c r="B69" s="66" t="e">
        <f>Dati!B91</f>
        <v>#REF!</v>
      </c>
      <c r="C69" s="83" t="e">
        <f>IF(Dati!C91="","",LOG(Dati!C91))</f>
        <v>#REF!</v>
      </c>
      <c r="D69" s="51" t="e">
        <f>Dati!J91</f>
        <v>#REF!</v>
      </c>
      <c r="E69" s="51" t="e">
        <f>Dati!K91</f>
        <v>#REF!</v>
      </c>
      <c r="F69" s="51" t="e">
        <f>Dati!L91</f>
        <v>#REF!</v>
      </c>
      <c r="G69" s="51" t="e">
        <f>Dati!M91</f>
        <v>#REF!</v>
      </c>
      <c r="H69" s="51" t="e">
        <f>Dati!N91</f>
        <v>#REF!</v>
      </c>
      <c r="I69" s="56" t="e">
        <f>IF($C$69="","",IF(D69="","",D69/$C$69*100))</f>
        <v>#REF!</v>
      </c>
      <c r="J69" s="56" t="e">
        <f>IF($C$69="","",IF(E69="","",E69/$C$69*100))</f>
        <v>#REF!</v>
      </c>
      <c r="K69" s="56" t="e">
        <f>IF($C$69="","",IF(F69="","",F69/$C$69*100))</f>
        <v>#REF!</v>
      </c>
      <c r="L69" s="56" t="e">
        <f>IF($C$69="","",IF(G69="","",G69/$C$69*100))</f>
        <v>#REF!</v>
      </c>
      <c r="M69" s="56" t="e">
        <f>IF($C$69="","",IF(H69="","",H69/$C$69*100))</f>
        <v>#REF!</v>
      </c>
      <c r="U69" s="86" t="s">
        <v>46</v>
      </c>
      <c r="V69" s="86"/>
      <c r="Y69" s="100" t="str">
        <f>IF(Y63&lt;2,"",Y68/Y66)</f>
        <v/>
      </c>
      <c r="AG69" s="94" t="e">
        <f t="shared" si="24"/>
        <v>#REF!</v>
      </c>
      <c r="AH69" s="94" t="e">
        <f t="shared" si="25"/>
        <v>#REF!</v>
      </c>
      <c r="AI69" s="94" t="e">
        <f t="shared" si="26"/>
        <v>#REF!</v>
      </c>
      <c r="AJ69" s="94" t="e">
        <f t="shared" si="27"/>
        <v>#REF!</v>
      </c>
      <c r="AK69" s="94" t="str">
        <f t="shared" si="28"/>
        <v/>
      </c>
      <c r="AL69" s="94" t="e">
        <f t="shared" si="29"/>
        <v>#REF!</v>
      </c>
      <c r="AM69" s="94" t="e">
        <f t="shared" si="30"/>
        <v>#REF!</v>
      </c>
      <c r="AN69" s="94" t="e">
        <f t="shared" si="31"/>
        <v>#REF!</v>
      </c>
    </row>
    <row r="70" spans="1:40" x14ac:dyDescent="0.25">
      <c r="A70" s="66">
        <f>Dati!A92</f>
        <v>15</v>
      </c>
      <c r="B70" s="66" t="e">
        <f>Dati!B92</f>
        <v>#REF!</v>
      </c>
      <c r="C70" s="83" t="e">
        <f>IF(Dati!C92="","",LOG(Dati!C92))</f>
        <v>#REF!</v>
      </c>
      <c r="D70" s="51" t="e">
        <f>Dati!J92</f>
        <v>#REF!</v>
      </c>
      <c r="E70" s="51" t="e">
        <f>Dati!K92</f>
        <v>#REF!</v>
      </c>
      <c r="F70" s="51" t="e">
        <f>Dati!L92</f>
        <v>#REF!</v>
      </c>
      <c r="G70" s="51" t="e">
        <f>Dati!M92</f>
        <v>#REF!</v>
      </c>
      <c r="H70" s="51" t="e">
        <f>Dati!N92</f>
        <v>#REF!</v>
      </c>
      <c r="I70" s="56" t="e">
        <f>IF($C$70="","",IF(D70="","",D70/$C$70*100))</f>
        <v>#REF!</v>
      </c>
      <c r="J70" s="56" t="e">
        <f>IF($C$70="","",IF(E70="","",E70/$C$70*100))</f>
        <v>#REF!</v>
      </c>
      <c r="K70" s="56" t="e">
        <f>IF($C$70="","",IF(F70="","",F70/$C$70*100))</f>
        <v>#REF!</v>
      </c>
      <c r="L70" s="56" t="e">
        <f>IF($C$70="","",IF(G70="","",G70/$C$70*100))</f>
        <v>#REF!</v>
      </c>
      <c r="M70" s="56" t="e">
        <f>IF($C$70="","",IF(H70="","",H70/$C$70*100))</f>
        <v>#REF!</v>
      </c>
      <c r="U70" s="86" t="s">
        <v>50</v>
      </c>
      <c r="V70" s="86"/>
      <c r="Y70" s="100" t="str">
        <f>IF(Y63&lt;2,"",FINV(0.05,Y64,Y65))</f>
        <v/>
      </c>
      <c r="AG70" s="94" t="e">
        <f t="shared" si="24"/>
        <v>#REF!</v>
      </c>
      <c r="AH70" s="94" t="e">
        <f t="shared" si="25"/>
        <v>#REF!</v>
      </c>
      <c r="AI70" s="94" t="e">
        <f t="shared" si="26"/>
        <v>#REF!</v>
      </c>
      <c r="AJ70" s="94" t="e">
        <f t="shared" si="27"/>
        <v>#REF!</v>
      </c>
      <c r="AK70" s="94" t="str">
        <f t="shared" si="28"/>
        <v/>
      </c>
      <c r="AL70" s="94" t="e">
        <f t="shared" si="29"/>
        <v>#REF!</v>
      </c>
      <c r="AM70" s="94" t="e">
        <f t="shared" si="30"/>
        <v>#REF!</v>
      </c>
      <c r="AN70" s="94" t="e">
        <f t="shared" si="31"/>
        <v>#REF!</v>
      </c>
    </row>
    <row r="71" spans="1:40" x14ac:dyDescent="0.25">
      <c r="A71" s="66">
        <f>Dati!A93</f>
        <v>16</v>
      </c>
      <c r="B71" s="66" t="e">
        <f>Dati!B93</f>
        <v>#REF!</v>
      </c>
      <c r="C71" s="83" t="e">
        <f>IF(Dati!C93="","",LOG(Dati!C93))</f>
        <v>#REF!</v>
      </c>
      <c r="D71" s="51" t="e">
        <f>Dati!J93</f>
        <v>#REF!</v>
      </c>
      <c r="E71" s="51" t="e">
        <f>Dati!K93</f>
        <v>#REF!</v>
      </c>
      <c r="F71" s="51" t="e">
        <f>Dati!L93</f>
        <v>#REF!</v>
      </c>
      <c r="G71" s="51" t="e">
        <f>Dati!M93</f>
        <v>#REF!</v>
      </c>
      <c r="H71" s="51" t="e">
        <f>Dati!N93</f>
        <v>#REF!</v>
      </c>
      <c r="I71" s="56" t="e">
        <f>IF($C$71="","",IF(D71="","",D71/$C$71*100))</f>
        <v>#REF!</v>
      </c>
      <c r="J71" s="56" t="e">
        <f>IF($C$71="","",IF(E71="","",E71/$C$71*100))</f>
        <v>#REF!</v>
      </c>
      <c r="K71" s="56" t="e">
        <f>IF($C$71="","",IF(F71="","",F71/$C$71*100))</f>
        <v>#REF!</v>
      </c>
      <c r="L71" s="56" t="e">
        <f>IF($C$71="","",IF(G71="","",G71/$C$71*100))</f>
        <v>#REF!</v>
      </c>
      <c r="M71" s="56" t="e">
        <f>IF($C$71="","",IF(H71="","",H71/$C$71*100))</f>
        <v>#REF!</v>
      </c>
      <c r="U71" s="79" t="s">
        <v>47</v>
      </c>
      <c r="V71" s="79"/>
      <c r="Y71" s="101" t="str">
        <f>IF(Y63&lt;2,"",FDIST(Y69,Y64,Y65))</f>
        <v/>
      </c>
      <c r="AG71" s="94" t="e">
        <f t="shared" si="24"/>
        <v>#REF!</v>
      </c>
      <c r="AH71" s="94" t="e">
        <f t="shared" si="25"/>
        <v>#REF!</v>
      </c>
      <c r="AI71" s="94" t="e">
        <f t="shared" si="26"/>
        <v>#REF!</v>
      </c>
      <c r="AJ71" s="94" t="e">
        <f t="shared" si="27"/>
        <v>#REF!</v>
      </c>
      <c r="AK71" s="94" t="str">
        <f t="shared" si="28"/>
        <v/>
      </c>
      <c r="AL71" s="94" t="e">
        <f t="shared" si="29"/>
        <v>#REF!</v>
      </c>
      <c r="AM71" s="94" t="e">
        <f t="shared" si="30"/>
        <v>#REF!</v>
      </c>
      <c r="AN71" s="94" t="e">
        <f t="shared" si="31"/>
        <v>#REF!</v>
      </c>
    </row>
    <row r="72" spans="1:40" x14ac:dyDescent="0.25">
      <c r="A72" s="66">
        <f>Dati!A94</f>
        <v>17</v>
      </c>
      <c r="B72" s="66" t="e">
        <f>Dati!B94</f>
        <v>#REF!</v>
      </c>
      <c r="C72" s="83" t="e">
        <f>IF(Dati!C94="","",LOG(Dati!C94))</f>
        <v>#REF!</v>
      </c>
      <c r="D72" s="51" t="e">
        <f>Dati!J94</f>
        <v>#REF!</v>
      </c>
      <c r="E72" s="51" t="e">
        <f>Dati!K94</f>
        <v>#REF!</v>
      </c>
      <c r="F72" s="51" t="e">
        <f>Dati!L94</f>
        <v>#REF!</v>
      </c>
      <c r="G72" s="51" t="e">
        <f>Dati!M94</f>
        <v>#REF!</v>
      </c>
      <c r="H72" s="51" t="e">
        <f>Dati!N94</f>
        <v>#REF!</v>
      </c>
      <c r="I72" s="56" t="e">
        <f>IF($C$72="","",IF(D72="","",D72/$C$72*100))</f>
        <v>#REF!</v>
      </c>
      <c r="J72" s="56" t="e">
        <f>IF($C$72="","",IF(E72="","",E72/$C$72*100))</f>
        <v>#REF!</v>
      </c>
      <c r="K72" s="56" t="e">
        <f>IF($C$72="","",IF(F72="","",F72/$C$72*100))</f>
        <v>#REF!</v>
      </c>
      <c r="L72" s="56" t="e">
        <f>IF($C$72="","",IF(G72="","",G72/$C$72*100))</f>
        <v>#REF!</v>
      </c>
      <c r="M72" s="56" t="e">
        <f>IF($C$72="","",IF(H72="","",H72/$C$72*100))</f>
        <v>#REF!</v>
      </c>
      <c r="AG72" s="94" t="e">
        <f t="shared" si="24"/>
        <v>#REF!</v>
      </c>
      <c r="AH72" s="94" t="e">
        <f t="shared" si="25"/>
        <v>#REF!</v>
      </c>
      <c r="AI72" s="94" t="e">
        <f t="shared" si="26"/>
        <v>#REF!</v>
      </c>
      <c r="AJ72" s="94" t="e">
        <f t="shared" si="27"/>
        <v>#REF!</v>
      </c>
      <c r="AK72" s="94" t="str">
        <f t="shared" si="28"/>
        <v/>
      </c>
      <c r="AL72" s="94" t="e">
        <f t="shared" si="29"/>
        <v>#REF!</v>
      </c>
      <c r="AM72" s="94" t="e">
        <f t="shared" si="30"/>
        <v>#REF!</v>
      </c>
      <c r="AN72" s="94" t="e">
        <f t="shared" si="31"/>
        <v>#REF!</v>
      </c>
    </row>
    <row r="73" spans="1:40" x14ac:dyDescent="0.25">
      <c r="A73" s="66"/>
      <c r="B73" s="66"/>
      <c r="C73" s="67"/>
      <c r="D73" s="66"/>
      <c r="E73" s="66"/>
      <c r="F73" s="66"/>
      <c r="G73" s="66"/>
      <c r="H73" s="66"/>
      <c r="U73" s="102"/>
      <c r="V73" s="102"/>
      <c r="W73" s="102"/>
      <c r="X73" s="102"/>
      <c r="Y73" s="102" t="str">
        <f>IF(Y63&lt;2,"",IF(Y69&lt;Y70,"Le accuratezze dei livelli sono uguali con P &lt; 0.05","Attenzione: le accuratezze dei livelli non sono uguali con P &lt; 0.05"))</f>
        <v/>
      </c>
      <c r="Z73" s="102"/>
      <c r="AA73" s="102"/>
      <c r="AG73" s="94" t="str">
        <f>M6</f>
        <v/>
      </c>
      <c r="AH73" s="94" t="e">
        <f t="shared" ref="AH73:AH89" si="32">M31</f>
        <v>#VALUE!</v>
      </c>
      <c r="AI73" s="94" t="str">
        <f>M56</f>
        <v/>
      </c>
      <c r="AJ73" s="94" t="str">
        <f>M81</f>
        <v/>
      </c>
      <c r="AK73" s="94" t="e">
        <f>M106</f>
        <v>#VALUE!</v>
      </c>
      <c r="AL73" s="94" t="str">
        <f>M131</f>
        <v/>
      </c>
      <c r="AM73" s="94" t="e">
        <f>M156</f>
        <v>#REF!</v>
      </c>
      <c r="AN73" s="94" t="e">
        <f>M181</f>
        <v>#REF!</v>
      </c>
    </row>
    <row r="74" spans="1:40" x14ac:dyDescent="0.25">
      <c r="A74" s="82"/>
      <c r="B74" s="82"/>
      <c r="C74" s="83"/>
      <c r="D74" s="83"/>
      <c r="E74" s="83"/>
      <c r="F74" s="83"/>
      <c r="G74" s="83"/>
      <c r="H74" s="83"/>
      <c r="AG74" s="94" t="str">
        <f>M7</f>
        <v/>
      </c>
      <c r="AH74" s="94" t="str">
        <f t="shared" si="32"/>
        <v/>
      </c>
      <c r="AI74" s="94" t="str">
        <f t="shared" ref="AI74:AI89" si="33">M57</f>
        <v/>
      </c>
      <c r="AJ74" s="94" t="str">
        <f t="shared" ref="AJ74:AJ89" si="34">M82</f>
        <v/>
      </c>
      <c r="AK74" s="94" t="str">
        <f t="shared" ref="AK74:AK89" si="35">M107</f>
        <v/>
      </c>
      <c r="AL74" s="94" t="str">
        <f t="shared" ref="AL74:AL89" si="36">M132</f>
        <v/>
      </c>
      <c r="AM74" s="94" t="e">
        <f t="shared" ref="AM74:AM89" si="37">M157</f>
        <v>#REF!</v>
      </c>
      <c r="AN74" s="94" t="e">
        <f t="shared" ref="AN74:AN89" si="38">M182</f>
        <v>#REF!</v>
      </c>
    </row>
    <row r="75" spans="1:40" x14ac:dyDescent="0.25">
      <c r="D75" s="52" t="s">
        <v>7</v>
      </c>
      <c r="H75" s="86" t="s">
        <v>14</v>
      </c>
      <c r="I75" s="86"/>
      <c r="J75" s="103" t="e">
        <f>IF(COUNT(I56:M72)=0,"Dati non presenti",AVERAGE(I56:M72))</f>
        <v>#VALUE!</v>
      </c>
      <c r="K75" s="86"/>
      <c r="AG75" s="94" t="str">
        <f>M8</f>
        <v/>
      </c>
      <c r="AH75" s="94" t="str">
        <f t="shared" si="32"/>
        <v/>
      </c>
      <c r="AI75" s="94" t="str">
        <f t="shared" si="33"/>
        <v/>
      </c>
      <c r="AJ75" s="94" t="str">
        <f t="shared" si="34"/>
        <v/>
      </c>
      <c r="AK75" s="94" t="e">
        <f t="shared" si="35"/>
        <v>#VALUE!</v>
      </c>
      <c r="AL75" s="94" t="str">
        <f t="shared" si="36"/>
        <v/>
      </c>
      <c r="AM75" s="94" t="e">
        <f t="shared" si="37"/>
        <v>#REF!</v>
      </c>
      <c r="AN75" s="94" t="e">
        <f t="shared" si="38"/>
        <v>#REF!</v>
      </c>
    </row>
    <row r="76" spans="1:40" x14ac:dyDescent="0.25">
      <c r="H76" s="86" t="s">
        <v>6</v>
      </c>
      <c r="I76" s="86"/>
      <c r="J76" s="86" t="e">
        <f>IF(COUNT(I56:M72)&lt;2,"",STDEV(I56:M72)*2)</f>
        <v>#VALUE!</v>
      </c>
      <c r="K76" s="86"/>
      <c r="AG76" s="94">
        <f>M9</f>
        <v>108.15854738132148</v>
      </c>
      <c r="AH76" s="94" t="str">
        <f t="shared" si="32"/>
        <v/>
      </c>
      <c r="AI76" s="94" t="str">
        <f t="shared" si="33"/>
        <v/>
      </c>
      <c r="AJ76" s="94" t="str">
        <f t="shared" si="34"/>
        <v/>
      </c>
      <c r="AK76" s="94" t="e">
        <f t="shared" si="35"/>
        <v>#VALUE!</v>
      </c>
      <c r="AL76" s="94" t="e">
        <f t="shared" si="36"/>
        <v>#VALUE!</v>
      </c>
      <c r="AM76" s="94" t="e">
        <f t="shared" si="37"/>
        <v>#REF!</v>
      </c>
      <c r="AN76" s="94" t="e">
        <f t="shared" si="38"/>
        <v>#REF!</v>
      </c>
    </row>
    <row r="77" spans="1:40" x14ac:dyDescent="0.25">
      <c r="AG77" s="94" t="str">
        <f>M10</f>
        <v/>
      </c>
      <c r="AH77" s="94" t="str">
        <f t="shared" si="32"/>
        <v/>
      </c>
      <c r="AI77" s="94" t="str">
        <f t="shared" si="33"/>
        <v/>
      </c>
      <c r="AJ77" s="94" t="str">
        <f t="shared" si="34"/>
        <v/>
      </c>
      <c r="AK77" s="94" t="str">
        <f t="shared" si="35"/>
        <v/>
      </c>
      <c r="AL77" s="94" t="str">
        <f t="shared" si="36"/>
        <v/>
      </c>
      <c r="AM77" s="94" t="e">
        <f t="shared" si="37"/>
        <v>#REF!</v>
      </c>
      <c r="AN77" s="94" t="e">
        <f t="shared" si="38"/>
        <v>#REF!</v>
      </c>
    </row>
    <row r="78" spans="1:40" x14ac:dyDescent="0.25">
      <c r="AG78" s="94">
        <f t="shared" ref="AG78:AG89" si="39">M11</f>
        <v>105.85904613473451</v>
      </c>
      <c r="AH78" s="94" t="e">
        <f t="shared" si="32"/>
        <v>#REF!</v>
      </c>
      <c r="AI78" s="94" t="str">
        <f t="shared" si="33"/>
        <v/>
      </c>
      <c r="AJ78" s="94" t="str">
        <f t="shared" si="34"/>
        <v/>
      </c>
      <c r="AK78" s="94" t="str">
        <f t="shared" si="35"/>
        <v/>
      </c>
      <c r="AL78" s="94" t="str">
        <f t="shared" si="36"/>
        <v/>
      </c>
      <c r="AM78" s="94" t="e">
        <f t="shared" si="37"/>
        <v>#REF!</v>
      </c>
      <c r="AN78" s="94" t="e">
        <f t="shared" si="38"/>
        <v>#REF!</v>
      </c>
    </row>
    <row r="79" spans="1:40" x14ac:dyDescent="0.25">
      <c r="A79" s="52" t="s">
        <v>18</v>
      </c>
      <c r="D79" s="45"/>
      <c r="E79" s="44"/>
      <c r="F79" s="44"/>
      <c r="AG79" s="94" t="str">
        <f t="shared" si="39"/>
        <v/>
      </c>
      <c r="AH79" s="94" t="e">
        <f t="shared" si="32"/>
        <v>#REF!</v>
      </c>
      <c r="AI79" s="94" t="e">
        <f t="shared" si="33"/>
        <v>#VALUE!</v>
      </c>
      <c r="AJ79" s="94" t="str">
        <f t="shared" si="34"/>
        <v/>
      </c>
      <c r="AK79" s="94" t="str">
        <f t="shared" si="35"/>
        <v/>
      </c>
      <c r="AL79" s="94" t="str">
        <f t="shared" si="36"/>
        <v/>
      </c>
      <c r="AM79" s="94" t="e">
        <f t="shared" si="37"/>
        <v>#REF!</v>
      </c>
      <c r="AN79" s="94" t="e">
        <f t="shared" si="38"/>
        <v>#REF!</v>
      </c>
    </row>
    <row r="80" spans="1:40" ht="36" x14ac:dyDescent="0.25">
      <c r="A80" s="66" t="str">
        <f>Dati!A109</f>
        <v>N.</v>
      </c>
      <c r="B80" s="66" t="str">
        <f>Dati!B109</f>
        <v>Anno</v>
      </c>
      <c r="C80" s="66" t="str">
        <f>Dati!C109</f>
        <v>Valore assegnato</v>
      </c>
      <c r="D80" s="66">
        <f>Dati!J109</f>
        <v>1</v>
      </c>
      <c r="E80" s="66">
        <f>Dati!K109</f>
        <v>2</v>
      </c>
      <c r="F80" s="66">
        <f>Dati!L109</f>
        <v>3</v>
      </c>
      <c r="G80" s="66">
        <f>Dati!M109</f>
        <v>4</v>
      </c>
      <c r="H80" s="66">
        <f>Dati!N109</f>
        <v>5</v>
      </c>
      <c r="I80" s="1016" t="s">
        <v>13</v>
      </c>
      <c r="J80" s="1016"/>
      <c r="K80" s="1016"/>
      <c r="L80" s="1016"/>
      <c r="M80" s="1016"/>
      <c r="Z80" s="86" t="s">
        <v>35</v>
      </c>
      <c r="AG80" s="94" t="str">
        <f t="shared" si="39"/>
        <v/>
      </c>
      <c r="AH80" s="94" t="e">
        <f t="shared" si="32"/>
        <v>#REF!</v>
      </c>
      <c r="AI80" s="94" t="e">
        <f t="shared" si="33"/>
        <v>#REF!</v>
      </c>
      <c r="AJ80" s="94" t="str">
        <f t="shared" si="34"/>
        <v/>
      </c>
      <c r="AK80" s="94" t="str">
        <f t="shared" si="35"/>
        <v/>
      </c>
      <c r="AL80" s="94" t="e">
        <f t="shared" si="36"/>
        <v>#REF!</v>
      </c>
      <c r="AM80" s="94" t="e">
        <f t="shared" si="37"/>
        <v>#REF!</v>
      </c>
      <c r="AN80" s="94" t="e">
        <f t="shared" si="38"/>
        <v>#REF!</v>
      </c>
    </row>
    <row r="81" spans="1:40" x14ac:dyDescent="0.25">
      <c r="A81" s="66">
        <f>Dati!A110</f>
        <v>1</v>
      </c>
      <c r="B81" s="66">
        <f>Dati!B110</f>
        <v>2000</v>
      </c>
      <c r="C81" s="83">
        <f>IF(Dati!C110="","",LOG(Dati!C110))</f>
        <v>2.7032913781186614</v>
      </c>
      <c r="D81" s="66">
        <f>Dati!J110</f>
        <v>3.1461280356782382</v>
      </c>
      <c r="E81" s="66">
        <f>Dati!K110</f>
        <v>3.1461280356782382</v>
      </c>
      <c r="F81" s="66" t="str">
        <f>Dati!L110</f>
        <v/>
      </c>
      <c r="G81" s="66" t="str">
        <f>Dati!M110</f>
        <v/>
      </c>
      <c r="H81" s="66" t="str">
        <f>Dati!N110</f>
        <v/>
      </c>
      <c r="I81" s="56">
        <f>IF($C$81="","",IF(D81="","",D81/$C$81*100))</f>
        <v>116.38138830109266</v>
      </c>
      <c r="J81" s="56">
        <f>IF($C$81="","",IF(E81="","",E81/$C$81*100))</f>
        <v>116.38138830109266</v>
      </c>
      <c r="K81" s="56" t="str">
        <f>IF($C$81="","",IF(F81="","",F81/$C$81*100))</f>
        <v/>
      </c>
      <c r="L81" s="56" t="str">
        <f>IF($C$81="","",IF(G81="","",G81/$C$81*100))</f>
        <v/>
      </c>
      <c r="M81" s="56" t="str">
        <f>IF($C$81="","",IF(H81="","",H81/$C$81*100))</f>
        <v/>
      </c>
      <c r="AG81" s="94" t="e">
        <f t="shared" si="39"/>
        <v>#REF!</v>
      </c>
      <c r="AH81" s="94" t="e">
        <f t="shared" si="32"/>
        <v>#REF!</v>
      </c>
      <c r="AI81" s="94" t="e">
        <f t="shared" si="33"/>
        <v>#REF!</v>
      </c>
      <c r="AJ81" s="94" t="str">
        <f t="shared" si="34"/>
        <v/>
      </c>
      <c r="AK81" s="94" t="str">
        <f t="shared" si="35"/>
        <v/>
      </c>
      <c r="AL81" s="94" t="e">
        <f t="shared" si="36"/>
        <v>#REF!</v>
      </c>
      <c r="AM81" s="94" t="e">
        <f t="shared" si="37"/>
        <v>#REF!</v>
      </c>
      <c r="AN81" s="94" t="e">
        <f t="shared" si="38"/>
        <v>#REF!</v>
      </c>
    </row>
    <row r="82" spans="1:40" x14ac:dyDescent="0.25">
      <c r="A82" s="66">
        <f>Dati!A111</f>
        <v>2</v>
      </c>
      <c r="B82" s="66">
        <f>Dati!B111</f>
        <v>2000</v>
      </c>
      <c r="C82" s="83">
        <f>IF(Dati!C111="","",LOG(Dati!C111))</f>
        <v>4.6901960800285138</v>
      </c>
      <c r="D82" s="66">
        <f>Dati!J111</f>
        <v>4.5440680443502757</v>
      </c>
      <c r="E82" s="66">
        <f>Dati!K111</f>
        <v>4.5563025007672868</v>
      </c>
      <c r="F82" s="66" t="str">
        <f>Dati!L111</f>
        <v/>
      </c>
      <c r="G82" s="66" t="str">
        <f>Dati!M111</f>
        <v/>
      </c>
      <c r="H82" s="66" t="str">
        <f>Dati!N111</f>
        <v/>
      </c>
      <c r="I82" s="56">
        <f>IF($C$82="","",IF(D82="","",D82/$C$82*100))</f>
        <v>96.884393889192154</v>
      </c>
      <c r="J82" s="56">
        <f>IF($C$82="","",IF(E82="","",E82/$C$82*100))</f>
        <v>97.145245593646635</v>
      </c>
      <c r="K82" s="56" t="str">
        <f>IF($C$82="","",IF(F82="","",F82/$C$82*100))</f>
        <v/>
      </c>
      <c r="L82" s="56" t="str">
        <f>IF($C$82="","",IF(G82="","",G82/$C$82*100))</f>
        <v/>
      </c>
      <c r="M82" s="56" t="str">
        <f>IF($C$82="","",IF(H82="","",H82/$C$82*100))</f>
        <v/>
      </c>
      <c r="W82" s="52">
        <v>1</v>
      </c>
      <c r="X82" s="52">
        <v>2</v>
      </c>
      <c r="Y82" s="52">
        <v>3</v>
      </c>
      <c r="Z82" s="52">
        <v>4</v>
      </c>
      <c r="AA82" s="52">
        <v>5</v>
      </c>
      <c r="AB82" s="52">
        <v>6</v>
      </c>
      <c r="AC82" s="52">
        <v>7</v>
      </c>
      <c r="AG82" s="94" t="e">
        <f t="shared" si="39"/>
        <v>#REF!</v>
      </c>
      <c r="AH82" s="94" t="e">
        <f t="shared" si="32"/>
        <v>#REF!</v>
      </c>
      <c r="AI82" s="94" t="e">
        <f t="shared" si="33"/>
        <v>#REF!</v>
      </c>
      <c r="AJ82" s="94" t="e">
        <f t="shared" si="34"/>
        <v>#REF!</v>
      </c>
      <c r="AK82" s="94">
        <f t="shared" si="35"/>
        <v>119.89639354230495</v>
      </c>
      <c r="AL82" s="94" t="e">
        <f t="shared" si="36"/>
        <v>#REF!</v>
      </c>
      <c r="AM82" s="94" t="e">
        <f t="shared" si="37"/>
        <v>#REF!</v>
      </c>
      <c r="AN82" s="94" t="e">
        <f t="shared" si="38"/>
        <v>#REF!</v>
      </c>
    </row>
    <row r="83" spans="1:40" x14ac:dyDescent="0.25">
      <c r="A83" s="66">
        <f>Dati!A112</f>
        <v>3</v>
      </c>
      <c r="B83" s="66">
        <f>Dati!B112</f>
        <v>2001</v>
      </c>
      <c r="C83" s="83">
        <f>IF(Dati!C112="","",LOG(Dati!C112))</f>
        <v>3.9190780923760737</v>
      </c>
      <c r="D83" s="66">
        <f>Dati!J112</f>
        <v>4.0791812460476251</v>
      </c>
      <c r="E83" s="66">
        <f>Dati!K112</f>
        <v>4.0791812460476251</v>
      </c>
      <c r="F83" s="66" t="str">
        <f>Dati!L112</f>
        <v/>
      </c>
      <c r="G83" s="66" t="str">
        <f>Dati!M112</f>
        <v/>
      </c>
      <c r="H83" s="66" t="str">
        <f>Dati!N112</f>
        <v/>
      </c>
      <c r="I83" s="56">
        <f>IF($C$83="","",IF(D83="","",D83/$C$83*100))</f>
        <v>104.08522488957304</v>
      </c>
      <c r="J83" s="56">
        <f>IF($C$83="","",IF(E83="","",E83/$C$83*100))</f>
        <v>104.08522488957304</v>
      </c>
      <c r="K83" s="56" t="str">
        <f>IF($C$83="","",IF(F83="","",F83/$C$83*100))</f>
        <v/>
      </c>
      <c r="L83" s="56" t="str">
        <f>IF($C$83="","",IF(G83="","",G83/$C$83*100))</f>
        <v/>
      </c>
      <c r="M83" s="56" t="str">
        <f>IF($C$83="","",IF(H83="","",H83/$C$83*100))</f>
        <v/>
      </c>
      <c r="U83" s="52" t="s">
        <v>53</v>
      </c>
      <c r="W83" s="52">
        <f>COUNT('Livello 1'!I84:M100)</f>
        <v>0</v>
      </c>
      <c r="X83" s="52">
        <f>COUNT('Livello 2'!I84:M100)</f>
        <v>2</v>
      </c>
      <c r="Y83" s="52">
        <f>COUNT('Livello 3'!I84:M100)</f>
        <v>4</v>
      </c>
      <c r="Z83" s="52">
        <f>COUNT('Livello 4'!I84:M100)</f>
        <v>3</v>
      </c>
      <c r="AA83" s="52">
        <f>COUNT('Livello 5'!I84:M100)</f>
        <v>0</v>
      </c>
      <c r="AB83" s="52">
        <f>COUNT('Livello 6'!I84:M100)</f>
        <v>0</v>
      </c>
      <c r="AC83" s="52">
        <f>COUNT('Livello 7'!I84:M100)</f>
        <v>0</v>
      </c>
      <c r="AG83" s="94" t="e">
        <f t="shared" si="39"/>
        <v>#REF!</v>
      </c>
      <c r="AH83" s="94" t="e">
        <f t="shared" si="32"/>
        <v>#REF!</v>
      </c>
      <c r="AI83" s="94" t="e">
        <f t="shared" si="33"/>
        <v>#REF!</v>
      </c>
      <c r="AJ83" s="94" t="e">
        <f t="shared" si="34"/>
        <v>#REF!</v>
      </c>
      <c r="AK83" s="94" t="str">
        <f t="shared" si="35"/>
        <v/>
      </c>
      <c r="AL83" s="94" t="e">
        <f t="shared" si="36"/>
        <v>#REF!</v>
      </c>
      <c r="AM83" s="94" t="e">
        <f t="shared" si="37"/>
        <v>#REF!</v>
      </c>
      <c r="AN83" s="94" t="e">
        <f t="shared" si="38"/>
        <v>#REF!</v>
      </c>
    </row>
    <row r="84" spans="1:40" x14ac:dyDescent="0.25">
      <c r="A84" s="66">
        <f>Dati!A113</f>
        <v>4</v>
      </c>
      <c r="B84" s="66">
        <f>Dati!B113</f>
        <v>2002</v>
      </c>
      <c r="C84" s="83">
        <f>IF(Dati!C113="","",LOG(Dati!C113))</f>
        <v>4.1760912590556813</v>
      </c>
      <c r="D84" s="66" t="str">
        <f>Dati!J113</f>
        <v/>
      </c>
      <c r="E84" s="66" t="str">
        <f>Dati!K113</f>
        <v/>
      </c>
      <c r="F84" s="66" t="str">
        <f>Dati!L113</f>
        <v/>
      </c>
      <c r="G84" s="66">
        <f>Dati!M113</f>
        <v>4.3424226808222066</v>
      </c>
      <c r="H84" s="66" t="str">
        <f>Dati!N113</f>
        <v/>
      </c>
      <c r="I84" s="56" t="str">
        <f>IF($C$84="","",IF(D84="","",D84/$C$84*100))</f>
        <v/>
      </c>
      <c r="J84" s="56" t="str">
        <f>IF($C$84="","",IF(E84="","",E84/$C$84*100))</f>
        <v/>
      </c>
      <c r="K84" s="56" t="str">
        <f>IF($C$84="","",IF(F84="","",F84/$C$84*100))</f>
        <v/>
      </c>
      <c r="L84" s="56">
        <f>IF($C$84="","",IF(G84="","",G84/$C$84*100))</f>
        <v>103.98294509024059</v>
      </c>
      <c r="M84" s="56" t="str">
        <f>IF($C$84="","",IF(H84="","",H84/$C$84*100))</f>
        <v/>
      </c>
      <c r="U84" s="52" t="s">
        <v>14</v>
      </c>
      <c r="W84" s="96" t="str">
        <f>'Livello 1'!L103</f>
        <v/>
      </c>
      <c r="X84" s="97" t="e">
        <f>'Livello 2'!L103</f>
        <v>#REF!</v>
      </c>
      <c r="Y84" s="97" t="e">
        <f>'Livello 3'!L103</f>
        <v>#REF!</v>
      </c>
      <c r="Z84" s="97" t="e">
        <f>'Livello 4'!L103</f>
        <v>#REF!</v>
      </c>
      <c r="AA84" s="97" t="str">
        <f>'Livello 5'!L103</f>
        <v/>
      </c>
      <c r="AB84" s="97" t="str">
        <f>'Livello 6'!L103</f>
        <v/>
      </c>
      <c r="AC84" s="97" t="str">
        <f>'Livello 7'!L103</f>
        <v/>
      </c>
      <c r="AG84" s="94" t="e">
        <f t="shared" si="39"/>
        <v>#REF!</v>
      </c>
      <c r="AH84" s="94" t="e">
        <f t="shared" si="32"/>
        <v>#REF!</v>
      </c>
      <c r="AI84" s="94" t="e">
        <f t="shared" si="33"/>
        <v>#REF!</v>
      </c>
      <c r="AJ84" s="94" t="e">
        <f t="shared" si="34"/>
        <v>#REF!</v>
      </c>
      <c r="AK84" s="94" t="str">
        <f t="shared" si="35"/>
        <v/>
      </c>
      <c r="AL84" s="94" t="e">
        <f t="shared" si="36"/>
        <v>#REF!</v>
      </c>
      <c r="AM84" s="94" t="e">
        <f t="shared" si="37"/>
        <v>#REF!</v>
      </c>
      <c r="AN84" s="94" t="e">
        <f t="shared" si="38"/>
        <v>#REF!</v>
      </c>
    </row>
    <row r="85" spans="1:40" x14ac:dyDescent="0.25">
      <c r="A85" s="66">
        <f>Dati!A114</f>
        <v>5</v>
      </c>
      <c r="B85" s="66">
        <f>Dati!B114</f>
        <v>2003</v>
      </c>
      <c r="C85" s="83">
        <f>IF(Dati!C114="","",LOG(Dati!C114))</f>
        <v>3.5440680443502757</v>
      </c>
      <c r="D85" s="66">
        <f>Dati!J114</f>
        <v>3.9867717342662448</v>
      </c>
      <c r="E85" s="66" t="str">
        <f>Dati!K114</f>
        <v/>
      </c>
      <c r="F85" s="66" t="str">
        <f>Dati!L114</f>
        <v/>
      </c>
      <c r="G85" s="66">
        <f>Dati!M114</f>
        <v>3.9731278535996988</v>
      </c>
      <c r="H85" s="66" t="str">
        <f>Dati!N114</f>
        <v/>
      </c>
      <c r="I85" s="56">
        <f>IF($C$85="","",IF(D85="","",D85/$C$85*100))</f>
        <v>112.49139927270015</v>
      </c>
      <c r="J85" s="56" t="str">
        <f>IF($C$85="","",IF(E85="","",E85/$C$85*100))</f>
        <v/>
      </c>
      <c r="K85" s="56" t="str">
        <f>IF($C$85="","",IF(F85="","",F85/$C$85*100))</f>
        <v/>
      </c>
      <c r="L85" s="56">
        <f>IF($C$85="","",IF(G85="","",G85/$C$85*100))</f>
        <v>112.10642131810653</v>
      </c>
      <c r="M85" s="56" t="str">
        <f>IF($C$85="","",IF(H85="","",H85/$C$85*100))</f>
        <v/>
      </c>
      <c r="U85" s="52" t="s">
        <v>36</v>
      </c>
      <c r="Y85" s="52" t="str">
        <f>IF(Y88=0,"",IF(Y89&lt;2,"",AVERAGE('Livello 1'!I84:M100,'Livello 2'!I84:M100,'Livello 3'!I84:M100,'Livello 4'!I84:M100,'Livello 5'!I84:M100,'Livello 6'!I84:M100,'Livello 7'!I84:M100)))</f>
        <v/>
      </c>
      <c r="AG85" s="94" t="e">
        <f t="shared" si="39"/>
        <v>#REF!</v>
      </c>
      <c r="AH85" s="94" t="e">
        <f t="shared" si="32"/>
        <v>#REF!</v>
      </c>
      <c r="AI85" s="94" t="e">
        <f t="shared" si="33"/>
        <v>#REF!</v>
      </c>
      <c r="AJ85" s="94" t="e">
        <f t="shared" si="34"/>
        <v>#REF!</v>
      </c>
      <c r="AK85" s="94">
        <f t="shared" si="35"/>
        <v>97.809519118908113</v>
      </c>
      <c r="AL85" s="94" t="e">
        <f t="shared" si="36"/>
        <v>#REF!</v>
      </c>
      <c r="AM85" s="94" t="e">
        <f t="shared" si="37"/>
        <v>#REF!</v>
      </c>
      <c r="AN85" s="94" t="e">
        <f t="shared" si="38"/>
        <v>#REF!</v>
      </c>
    </row>
    <row r="86" spans="1:40" x14ac:dyDescent="0.25">
      <c r="A86" s="66">
        <f>Dati!A115</f>
        <v>6</v>
      </c>
      <c r="B86" s="66">
        <f>Dati!B115</f>
        <v>2003</v>
      </c>
      <c r="C86" s="83" t="str">
        <f>IF(Dati!C115="","",LOG(Dati!C115))</f>
        <v/>
      </c>
      <c r="D86" s="66">
        <f>Dati!J115</f>
        <v>3.8750612633917001</v>
      </c>
      <c r="E86" s="66" t="str">
        <f>Dati!K115</f>
        <v/>
      </c>
      <c r="F86" s="66" t="str">
        <f>Dati!L115</f>
        <v/>
      </c>
      <c r="G86" s="66">
        <f>Dati!M115</f>
        <v>3.9590413923210934</v>
      </c>
      <c r="H86" s="66" t="str">
        <f>Dati!N115</f>
        <v/>
      </c>
      <c r="I86" s="56" t="str">
        <f>IF($C$86="","",IF(D86="","",D86/$C$86*100))</f>
        <v/>
      </c>
      <c r="J86" s="56" t="str">
        <f>IF($C$86="","",IF(E86="","",E86/$C$86*100))</f>
        <v/>
      </c>
      <c r="K86" s="56" t="str">
        <f>IF($C$86="","",IF(F86="","",F86/$C$86*100))</f>
        <v/>
      </c>
      <c r="L86" s="56" t="str">
        <f>IF($C$86="","",IF(G86="","",G86/$C$86*100))</f>
        <v/>
      </c>
      <c r="M86" s="56" t="str">
        <f>IF($C$86="","",IF(H86="","",H86/$C$86*100))</f>
        <v/>
      </c>
      <c r="U86" s="52" t="s">
        <v>37</v>
      </c>
      <c r="W86" s="96" t="str">
        <f>'Livello 1'!L105</f>
        <v/>
      </c>
      <c r="X86" s="97" t="e">
        <f>'Livello 2'!L105</f>
        <v>#REF!</v>
      </c>
      <c r="Y86" s="97" t="e">
        <f>'Livello 3'!L105</f>
        <v>#REF!</v>
      </c>
      <c r="Z86" s="97" t="e">
        <f>'Livello 4'!L105</f>
        <v>#REF!</v>
      </c>
      <c r="AA86" s="97" t="str">
        <f>'Livello 5'!L105</f>
        <v/>
      </c>
      <c r="AB86" s="97" t="str">
        <f>'Livello 6'!L105</f>
        <v/>
      </c>
      <c r="AC86" s="97" t="str">
        <f>'Livello 7'!L105</f>
        <v/>
      </c>
      <c r="AG86" s="94" t="e">
        <f t="shared" si="39"/>
        <v>#REF!</v>
      </c>
      <c r="AH86" s="94" t="e">
        <f t="shared" si="32"/>
        <v>#REF!</v>
      </c>
      <c r="AI86" s="94" t="e">
        <f t="shared" si="33"/>
        <v>#REF!</v>
      </c>
      <c r="AJ86" s="94" t="e">
        <f t="shared" si="34"/>
        <v>#REF!</v>
      </c>
      <c r="AK86" s="94">
        <f t="shared" si="35"/>
        <v>95.509832313559045</v>
      </c>
      <c r="AL86" s="94" t="e">
        <f t="shared" si="36"/>
        <v>#REF!</v>
      </c>
      <c r="AM86" s="94" t="e">
        <f t="shared" si="37"/>
        <v>#REF!</v>
      </c>
      <c r="AN86" s="94" t="e">
        <f t="shared" si="38"/>
        <v>#REF!</v>
      </c>
    </row>
    <row r="87" spans="1:40" x14ac:dyDescent="0.25">
      <c r="A87" s="66">
        <f>Dati!A116</f>
        <v>7</v>
      </c>
      <c r="B87" s="66" t="str">
        <f>Dati!B116</f>
        <v/>
      </c>
      <c r="C87" s="83" t="str">
        <f>IF(Dati!C116="","",LOG(Dati!C116))</f>
        <v/>
      </c>
      <c r="D87" s="66" t="str">
        <f>Dati!J116</f>
        <v/>
      </c>
      <c r="E87" s="66" t="str">
        <f>Dati!K116</f>
        <v/>
      </c>
      <c r="F87" s="66" t="str">
        <f>Dati!L116</f>
        <v/>
      </c>
      <c r="G87" s="66" t="str">
        <f>Dati!M116</f>
        <v/>
      </c>
      <c r="H87" s="66" t="str">
        <f>Dati!N116</f>
        <v/>
      </c>
      <c r="I87" s="56" t="str">
        <f>IF($C$87="","",IF(D87="","",D87/$C$87*100))</f>
        <v/>
      </c>
      <c r="J87" s="56" t="str">
        <f>IF($C$87="","",IF(E87="","",E87/$C$87*100))</f>
        <v/>
      </c>
      <c r="K87" s="56" t="str">
        <f>IF($C$87="","",IF(F87="","",F87/$C$87*100))</f>
        <v/>
      </c>
      <c r="L87" s="56" t="str">
        <f>IF($C$87="","",IF(G87="","",G87/$C$87*100))</f>
        <v/>
      </c>
      <c r="M87" s="56" t="str">
        <f>IF($C$87="","",IF(H87="","",H87/$C$87*100))</f>
        <v/>
      </c>
      <c r="U87" s="52" t="s">
        <v>38</v>
      </c>
      <c r="W87" s="96" t="str">
        <f>'Livello 1'!L106</f>
        <v/>
      </c>
      <c r="X87" s="97" t="e">
        <f>'Livello 2'!L106</f>
        <v>#REF!</v>
      </c>
      <c r="Y87" s="97" t="e">
        <f>'Livello 3'!L106</f>
        <v>#REF!</v>
      </c>
      <c r="Z87" s="97" t="e">
        <f>'Livello 4'!L106</f>
        <v>#REF!</v>
      </c>
      <c r="AA87" s="97" t="str">
        <f>'Livello 5'!L106</f>
        <v/>
      </c>
      <c r="AB87" s="97" t="str">
        <f>'Livello 6'!L106</f>
        <v/>
      </c>
      <c r="AC87" s="97" t="str">
        <f>'Livello 7'!L106</f>
        <v/>
      </c>
      <c r="AG87" s="94" t="e">
        <f t="shared" si="39"/>
        <v>#REF!</v>
      </c>
      <c r="AH87" s="94" t="e">
        <f t="shared" si="32"/>
        <v>#REF!</v>
      </c>
      <c r="AI87" s="94" t="e">
        <f t="shared" si="33"/>
        <v>#REF!</v>
      </c>
      <c r="AJ87" s="94" t="e">
        <f t="shared" si="34"/>
        <v>#REF!</v>
      </c>
      <c r="AK87" s="94" t="str">
        <f t="shared" si="35"/>
        <v/>
      </c>
      <c r="AL87" s="94" t="e">
        <f t="shared" si="36"/>
        <v>#REF!</v>
      </c>
      <c r="AM87" s="94" t="e">
        <f t="shared" si="37"/>
        <v>#REF!</v>
      </c>
      <c r="AN87" s="94" t="e">
        <f t="shared" si="38"/>
        <v>#REF!</v>
      </c>
    </row>
    <row r="88" spans="1:40" x14ac:dyDescent="0.25">
      <c r="A88" s="66">
        <f>Dati!A117</f>
        <v>8</v>
      </c>
      <c r="B88" s="66" t="str">
        <f>Dati!B117</f>
        <v/>
      </c>
      <c r="C88" s="83" t="str">
        <f>IF(Dati!C117="","",LOG(Dati!C117))</f>
        <v/>
      </c>
      <c r="D88" s="66" t="str">
        <f>Dati!J117</f>
        <v/>
      </c>
      <c r="E88" s="66" t="str">
        <f>Dati!K117</f>
        <v/>
      </c>
      <c r="F88" s="66" t="str">
        <f>Dati!L117</f>
        <v/>
      </c>
      <c r="G88" s="66" t="str">
        <f>Dati!M117</f>
        <v/>
      </c>
      <c r="H88" s="66" t="str">
        <f>Dati!N117</f>
        <v/>
      </c>
      <c r="I88" s="56" t="str">
        <f>IF($C$88="","",IF(D88="","",D88/$C$88*100))</f>
        <v/>
      </c>
      <c r="J88" s="56" t="str">
        <f>IF($C$88="","",IF(E88="","",E88/$C$88*100))</f>
        <v/>
      </c>
      <c r="K88" s="56" t="str">
        <f>IF($C$88="","",IF(F88="","",F88/$C$88*100))</f>
        <v/>
      </c>
      <c r="L88" s="56" t="str">
        <f>IF($C$88="","",IF(G88="","",G88/$C$88*100))</f>
        <v/>
      </c>
      <c r="M88" s="56" t="str">
        <f>IF($C$88="","",IF(H88="","",H88/$C$88*100))</f>
        <v/>
      </c>
      <c r="U88" s="52" t="s">
        <v>39</v>
      </c>
      <c r="Y88" s="78">
        <f>COUNT('Livello 1'!I84:M100,'Livello 2'!I84:M100,'Livello 3'!I84:M100,'Livello 4'!I84:M100,'Livello 5'!I84:M100,'Livello 6'!I84:M100,'Livello 7'!I84:M100)</f>
        <v>9</v>
      </c>
      <c r="AG88" s="94" t="e">
        <f t="shared" si="39"/>
        <v>#REF!</v>
      </c>
      <c r="AH88" s="94" t="e">
        <f t="shared" si="32"/>
        <v>#REF!</v>
      </c>
      <c r="AI88" s="94" t="e">
        <f t="shared" si="33"/>
        <v>#REF!</v>
      </c>
      <c r="AJ88" s="94" t="e">
        <f t="shared" si="34"/>
        <v>#REF!</v>
      </c>
      <c r="AK88" s="94" t="str">
        <f t="shared" si="35"/>
        <v/>
      </c>
      <c r="AL88" s="94" t="e">
        <f t="shared" si="36"/>
        <v>#REF!</v>
      </c>
      <c r="AM88" s="94" t="e">
        <f t="shared" si="37"/>
        <v>#REF!</v>
      </c>
      <c r="AN88" s="94" t="e">
        <f t="shared" si="38"/>
        <v>#REF!</v>
      </c>
    </row>
    <row r="89" spans="1:40" x14ac:dyDescent="0.25">
      <c r="A89" s="66">
        <f>Dati!A118</f>
        <v>9</v>
      </c>
      <c r="B89" s="66" t="str">
        <f>Dati!B118</f>
        <v/>
      </c>
      <c r="C89" s="83" t="str">
        <f>IF(Dati!C118="","",LOG(Dati!C118))</f>
        <v/>
      </c>
      <c r="D89" s="66" t="str">
        <f>Dati!J118</f>
        <v/>
      </c>
      <c r="E89" s="66" t="str">
        <f>Dati!K118</f>
        <v/>
      </c>
      <c r="F89" s="66" t="str">
        <f>Dati!L118</f>
        <v/>
      </c>
      <c r="G89" s="66" t="str">
        <f>Dati!M118</f>
        <v/>
      </c>
      <c r="H89" s="66" t="str">
        <f>Dati!N118</f>
        <v/>
      </c>
      <c r="I89" s="56" t="str">
        <f>IF($C$89="","",IF(D89="","",D89/$C$89*100))</f>
        <v/>
      </c>
      <c r="J89" s="56" t="str">
        <f>IF($C$89="","",IF(E89="","",E89/$C$89*100))</f>
        <v/>
      </c>
      <c r="K89" s="56" t="str">
        <f>IF($C$89="","",IF(F89="","",F89/$C$89*100))</f>
        <v/>
      </c>
      <c r="L89" s="56" t="str">
        <f>IF($C$89="","",IF(G89="","",G89/$C$89*100))</f>
        <v/>
      </c>
      <c r="M89" s="56" t="str">
        <f>IF($C$89="","",IF(H89="","",H89/$C$89*100))</f>
        <v/>
      </c>
      <c r="U89" s="52" t="s">
        <v>40</v>
      </c>
      <c r="Y89" s="78">
        <f>COUNT(W86:AC86)</f>
        <v>0</v>
      </c>
      <c r="AG89" s="94" t="e">
        <f t="shared" si="39"/>
        <v>#REF!</v>
      </c>
      <c r="AH89" s="94" t="e">
        <f t="shared" si="32"/>
        <v>#REF!</v>
      </c>
      <c r="AI89" s="94" t="e">
        <f t="shared" si="33"/>
        <v>#REF!</v>
      </c>
      <c r="AJ89" s="94" t="e">
        <f t="shared" si="34"/>
        <v>#REF!</v>
      </c>
      <c r="AK89" s="94" t="str">
        <f t="shared" si="35"/>
        <v/>
      </c>
      <c r="AL89" s="94" t="e">
        <f t="shared" si="36"/>
        <v>#REF!</v>
      </c>
      <c r="AM89" s="94" t="e">
        <f t="shared" si="37"/>
        <v>#REF!</v>
      </c>
      <c r="AN89" s="94" t="e">
        <f t="shared" si="38"/>
        <v>#REF!</v>
      </c>
    </row>
    <row r="90" spans="1:40" ht="15.6" x14ac:dyDescent="0.35">
      <c r="A90" s="66">
        <f>Dati!A119</f>
        <v>10</v>
      </c>
      <c r="B90" s="66" t="e">
        <f>Dati!B119</f>
        <v>#REF!</v>
      </c>
      <c r="C90" s="83" t="e">
        <f>IF(Dati!C119="","",LOG(Dati!C119))</f>
        <v>#REF!</v>
      </c>
      <c r="D90" s="66" t="e">
        <f>Dati!J119</f>
        <v>#REF!</v>
      </c>
      <c r="E90" s="66" t="e">
        <f>Dati!K119</f>
        <v>#REF!</v>
      </c>
      <c r="F90" s="66" t="e">
        <f>Dati!L119</f>
        <v>#REF!</v>
      </c>
      <c r="G90" s="66" t="e">
        <f>Dati!M119</f>
        <v>#REF!</v>
      </c>
      <c r="H90" s="66" t="e">
        <f>Dati!N119</f>
        <v>#REF!</v>
      </c>
      <c r="I90" s="56" t="e">
        <f>IF($C$90="","",IF(D90="","",D90/$C$90*100))</f>
        <v>#REF!</v>
      </c>
      <c r="J90" s="56" t="e">
        <f>IF($C$90="","",IF(E90="","",E90/$C$90*100))</f>
        <v>#REF!</v>
      </c>
      <c r="K90" s="56" t="e">
        <f>IF($C$90="","",IF(F90="","",F90/$C$90*100))</f>
        <v>#REF!</v>
      </c>
      <c r="L90" s="56" t="e">
        <f>IF($C$90="","",IF(G90="","",G90/$C$90*100))</f>
        <v>#REF!</v>
      </c>
      <c r="M90" s="56" t="e">
        <f>IF($C$90="","",IF(H90="","",H90/$C$90*100))</f>
        <v>#REF!</v>
      </c>
      <c r="U90" s="52" t="s">
        <v>41</v>
      </c>
      <c r="Y90" s="78">
        <f>Y89-1</f>
        <v>-1</v>
      </c>
      <c r="AE90" s="52" t="s">
        <v>54</v>
      </c>
      <c r="AG90" s="52">
        <f>COUNT(AG5:AG89)</f>
        <v>10</v>
      </c>
      <c r="AH90" s="52">
        <f t="shared" ref="AH90:AN90" si="40">COUNT(AH5:AH89)</f>
        <v>2</v>
      </c>
      <c r="AI90" s="52">
        <f t="shared" si="40"/>
        <v>5</v>
      </c>
      <c r="AJ90" s="52">
        <f t="shared" si="40"/>
        <v>9</v>
      </c>
      <c r="AK90" s="52">
        <f t="shared" si="40"/>
        <v>15</v>
      </c>
      <c r="AL90" s="52">
        <f t="shared" si="40"/>
        <v>4</v>
      </c>
      <c r="AM90" s="52">
        <f t="shared" si="40"/>
        <v>0</v>
      </c>
      <c r="AN90" s="52">
        <f t="shared" si="40"/>
        <v>0</v>
      </c>
    </row>
    <row r="91" spans="1:40" x14ac:dyDescent="0.25">
      <c r="A91" s="66">
        <f>Dati!A120</f>
        <v>11</v>
      </c>
      <c r="B91" s="66" t="e">
        <f>Dati!B120</f>
        <v>#REF!</v>
      </c>
      <c r="C91" s="83" t="e">
        <f>IF(Dati!C120="","",LOG(Dati!C120))</f>
        <v>#REF!</v>
      </c>
      <c r="D91" s="66" t="e">
        <f>Dati!J120</f>
        <v>#REF!</v>
      </c>
      <c r="E91" s="66" t="e">
        <f>Dati!K120</f>
        <v>#REF!</v>
      </c>
      <c r="F91" s="66" t="e">
        <f>Dati!L120</f>
        <v>#REF!</v>
      </c>
      <c r="G91" s="66" t="e">
        <f>Dati!M120</f>
        <v>#REF!</v>
      </c>
      <c r="H91" s="66" t="e">
        <f>Dati!N120</f>
        <v>#REF!</v>
      </c>
      <c r="I91" s="56" t="e">
        <f>IF($C$91="","",IF(D91="","",D91/$C$91*100))</f>
        <v>#REF!</v>
      </c>
      <c r="J91" s="56" t="e">
        <f>IF($C$91="","",IF(E91="","",E91/$C$91*100))</f>
        <v>#REF!</v>
      </c>
      <c r="K91" s="56" t="e">
        <f>IF($C$91="","",IF(F91="","",F91/$C$91*100))</f>
        <v>#REF!</v>
      </c>
      <c r="L91" s="56" t="e">
        <f>IF($C$91="","",IF(G91="","",G91/$C$91*100))</f>
        <v>#REF!</v>
      </c>
      <c r="M91" s="56" t="e">
        <f>IF($C$91="","",IF(H91="","",H91/$C$91*100))</f>
        <v>#REF!</v>
      </c>
      <c r="U91" s="52" t="s">
        <v>42</v>
      </c>
      <c r="Y91" s="78">
        <f>Y88-Y89</f>
        <v>9</v>
      </c>
      <c r="AE91" s="52" t="s">
        <v>14</v>
      </c>
      <c r="AG91" s="96" t="e">
        <f>IF(COUNT(AG5:AG89)=0,"",AVERAGE(AG5:AG89))</f>
        <v>#REF!</v>
      </c>
      <c r="AH91" s="96" t="e">
        <f t="shared" ref="AH91:AN91" si="41">IF(COUNT(AH5:AH89)=0,"",AVERAGE(AH5:AH89))</f>
        <v>#VALUE!</v>
      </c>
      <c r="AI91" s="96" t="e">
        <f t="shared" si="41"/>
        <v>#VALUE!</v>
      </c>
      <c r="AJ91" s="96" t="e">
        <f t="shared" si="41"/>
        <v>#REF!</v>
      </c>
      <c r="AK91" s="96" t="e">
        <f t="shared" si="41"/>
        <v>#VALUE!</v>
      </c>
      <c r="AL91" s="96" t="e">
        <f t="shared" si="41"/>
        <v>#VALUE!</v>
      </c>
      <c r="AM91" s="96" t="str">
        <f t="shared" si="41"/>
        <v/>
      </c>
      <c r="AN91" s="96" t="str">
        <f t="shared" si="41"/>
        <v/>
      </c>
    </row>
    <row r="92" spans="1:40" x14ac:dyDescent="0.25">
      <c r="A92" s="66">
        <f>Dati!A121</f>
        <v>12</v>
      </c>
      <c r="B92" s="66" t="e">
        <f>Dati!B121</f>
        <v>#REF!</v>
      </c>
      <c r="C92" s="83" t="e">
        <f>IF(Dati!C121="","",LOG(Dati!C121))</f>
        <v>#REF!</v>
      </c>
      <c r="D92" s="66" t="e">
        <f>Dati!J121</f>
        <v>#REF!</v>
      </c>
      <c r="E92" s="66" t="e">
        <f>Dati!K121</f>
        <v>#REF!</v>
      </c>
      <c r="F92" s="66" t="e">
        <f>Dati!L121</f>
        <v>#REF!</v>
      </c>
      <c r="G92" s="66" t="e">
        <f>Dati!M121</f>
        <v>#REF!</v>
      </c>
      <c r="H92" s="66" t="e">
        <f>Dati!N121</f>
        <v>#REF!</v>
      </c>
      <c r="I92" s="56" t="e">
        <f>IF($C$92="","",IF(D92="","",D92/$C$92*100))</f>
        <v>#REF!</v>
      </c>
      <c r="J92" s="56" t="e">
        <f>IF($C$92="","",IF(E92="","",E92/$C$92*100))</f>
        <v>#REF!</v>
      </c>
      <c r="K92" s="56" t="e">
        <f>IF($C$92="","",IF(F92="","",F92/$C$92*100))</f>
        <v>#REF!</v>
      </c>
      <c r="L92" s="56" t="e">
        <f>IF($C$92="","",IF(G92="","",G92/$C$92*100))</f>
        <v>#REF!</v>
      </c>
      <c r="M92" s="56" t="e">
        <f>IF($C$92="","",IF(H92="","",H92/$C$92*100))</f>
        <v>#REF!</v>
      </c>
      <c r="U92" s="52" t="s">
        <v>43</v>
      </c>
      <c r="Y92" s="99" t="str">
        <f>IF(Y89&lt;2,"",SUM(W86:AC86)/Y91)</f>
        <v/>
      </c>
      <c r="AE92" s="52" t="s">
        <v>36</v>
      </c>
      <c r="AI92" s="52" t="str">
        <f>IF(AI95=0,"",IF(AI96&lt;2,"",AVERAGE(AG5:AN89)))</f>
        <v/>
      </c>
    </row>
    <row r="93" spans="1:40" x14ac:dyDescent="0.25">
      <c r="A93" s="66">
        <f>Dati!A122</f>
        <v>13</v>
      </c>
      <c r="B93" s="66" t="e">
        <f>Dati!B122</f>
        <v>#REF!</v>
      </c>
      <c r="C93" s="83" t="e">
        <f>IF(Dati!C122="","",LOG(Dati!C122))</f>
        <v>#REF!</v>
      </c>
      <c r="D93" s="66" t="e">
        <f>Dati!J122</f>
        <v>#REF!</v>
      </c>
      <c r="E93" s="66" t="e">
        <f>Dati!K122</f>
        <v>#REF!</v>
      </c>
      <c r="F93" s="66" t="e">
        <f>Dati!L122</f>
        <v>#REF!</v>
      </c>
      <c r="G93" s="66" t="e">
        <f>Dati!M122</f>
        <v>#REF!</v>
      </c>
      <c r="H93" s="66" t="e">
        <f>Dati!N122</f>
        <v>#REF!</v>
      </c>
      <c r="I93" s="56" t="e">
        <f>IF($C$93="","",IF(D93="","",D93/$C$93*100))</f>
        <v>#REF!</v>
      </c>
      <c r="J93" s="56" t="e">
        <f>IF($C$93="","",IF(E93="","",E93/$C$93*100))</f>
        <v>#REF!</v>
      </c>
      <c r="K93" s="56" t="e">
        <f>IF($C$93="","",IF(F93="","",F93/$C$93*100))</f>
        <v>#REF!</v>
      </c>
      <c r="L93" s="56" t="e">
        <f>IF($C$93="","",IF(G93="","",G93/$C$93*100))</f>
        <v>#REF!</v>
      </c>
      <c r="M93" s="56" t="e">
        <f>IF($C$93="","",IF(H93="","",H93/$C$93*100))</f>
        <v>#REF!</v>
      </c>
      <c r="U93" s="52" t="s">
        <v>44</v>
      </c>
      <c r="W93" s="99" t="str">
        <f>IF(W86="","",(Y85-W84)^2*W83)</f>
        <v/>
      </c>
      <c r="X93" s="99" t="e">
        <f>IF(X86="","",(Y85-X84)^2*X83)</f>
        <v>#REF!</v>
      </c>
      <c r="Y93" s="99" t="e">
        <f>IF(Y86="","",(Y85-Y84)^2*Y83)</f>
        <v>#REF!</v>
      </c>
      <c r="Z93" s="99" t="e">
        <f>IF(Z86="","",(Y85-Z84)^2*Z83)</f>
        <v>#REF!</v>
      </c>
      <c r="AA93" s="99" t="str">
        <f>IF(AA86="","",(Y85-AA84)^2*AA83)</f>
        <v/>
      </c>
      <c r="AB93" s="99" t="str">
        <f>IF(AB86="","",(Y85-AB84)^2*AB83)</f>
        <v/>
      </c>
      <c r="AC93" s="99" t="str">
        <f>IF(AC86="","",(Y85-AC84)^2*AC83)</f>
        <v/>
      </c>
      <c r="AE93" s="52" t="s">
        <v>37</v>
      </c>
      <c r="AG93" s="96" t="e">
        <f>IF(COUNT(AG5:AG89)&lt;2,"",DEVSQ(AG5:AG89))</f>
        <v>#REF!</v>
      </c>
      <c r="AH93" s="96" t="e">
        <f t="shared" ref="AH93:AN93" si="42">IF(COUNT(AH5:AH89)&lt;2,"",DEVSQ(AH5:AH89))</f>
        <v>#VALUE!</v>
      </c>
      <c r="AI93" s="96" t="e">
        <f t="shared" si="42"/>
        <v>#VALUE!</v>
      </c>
      <c r="AJ93" s="96" t="e">
        <f t="shared" si="42"/>
        <v>#REF!</v>
      </c>
      <c r="AK93" s="96" t="e">
        <f t="shared" si="42"/>
        <v>#VALUE!</v>
      </c>
      <c r="AL93" s="96" t="e">
        <f t="shared" si="42"/>
        <v>#VALUE!</v>
      </c>
      <c r="AM93" s="96" t="str">
        <f t="shared" si="42"/>
        <v/>
      </c>
      <c r="AN93" s="96" t="str">
        <f t="shared" si="42"/>
        <v/>
      </c>
    </row>
    <row r="94" spans="1:40" x14ac:dyDescent="0.25">
      <c r="A94" s="66">
        <f>Dati!A123</f>
        <v>14</v>
      </c>
      <c r="B94" s="66" t="e">
        <f>Dati!B123</f>
        <v>#REF!</v>
      </c>
      <c r="C94" s="83" t="e">
        <f>IF(Dati!C123="","",LOG(Dati!C123))</f>
        <v>#REF!</v>
      </c>
      <c r="D94" s="66" t="e">
        <f>Dati!J123</f>
        <v>#REF!</v>
      </c>
      <c r="E94" s="66" t="e">
        <f>Dati!K123</f>
        <v>#REF!</v>
      </c>
      <c r="F94" s="66" t="e">
        <f>Dati!L123</f>
        <v>#REF!</v>
      </c>
      <c r="G94" s="66" t="e">
        <f>Dati!M123</f>
        <v>#REF!</v>
      </c>
      <c r="H94" s="66" t="e">
        <f>Dati!N123</f>
        <v>#REF!</v>
      </c>
      <c r="I94" s="56" t="e">
        <f>IF($C$94="","",IF(D94="","",D94/$C$94*100))</f>
        <v>#REF!</v>
      </c>
      <c r="J94" s="56" t="e">
        <f>IF($C$94="","",IF(E94="","",E94/$C$94*100))</f>
        <v>#REF!</v>
      </c>
      <c r="K94" s="56" t="e">
        <f>IF($C$94="","",IF(F94="","",F94/$C$94*100))</f>
        <v>#REF!</v>
      </c>
      <c r="L94" s="56" t="e">
        <f>IF($C$94="","",IF(G94="","",G94/$C$94*100))</f>
        <v>#REF!</v>
      </c>
      <c r="M94" s="56" t="e">
        <f>IF($C$94="","",IF(H94="","",H94/$C$94*100))</f>
        <v>#REF!</v>
      </c>
      <c r="U94" s="52" t="s">
        <v>45</v>
      </c>
      <c r="Y94" s="99" t="str">
        <f>IF(Y89&lt;2,"",SUM(W93:AC93)/Y90)</f>
        <v/>
      </c>
      <c r="AC94" s="96"/>
      <c r="AE94" s="52" t="s">
        <v>38</v>
      </c>
      <c r="AG94" s="96" t="e">
        <f>IF(COUNT(AG5:AG89)&lt;2,"",VAR(AG5:AG89))</f>
        <v>#REF!</v>
      </c>
      <c r="AH94" s="96" t="e">
        <f t="shared" ref="AH94:AN94" si="43">IF(COUNT(AH5:AH89)&lt;2,"",VAR(AH5:AH89))</f>
        <v>#VALUE!</v>
      </c>
      <c r="AI94" s="96" t="e">
        <f t="shared" si="43"/>
        <v>#VALUE!</v>
      </c>
      <c r="AJ94" s="96" t="e">
        <f t="shared" si="43"/>
        <v>#REF!</v>
      </c>
      <c r="AK94" s="96" t="e">
        <f t="shared" si="43"/>
        <v>#VALUE!</v>
      </c>
      <c r="AL94" s="96" t="e">
        <f t="shared" si="43"/>
        <v>#VALUE!</v>
      </c>
      <c r="AM94" s="96" t="str">
        <f t="shared" si="43"/>
        <v/>
      </c>
      <c r="AN94" s="96" t="str">
        <f t="shared" si="43"/>
        <v/>
      </c>
    </row>
    <row r="95" spans="1:40" x14ac:dyDescent="0.25">
      <c r="A95" s="66">
        <f>Dati!A124</f>
        <v>15</v>
      </c>
      <c r="B95" s="66" t="e">
        <f>Dati!B124</f>
        <v>#REF!</v>
      </c>
      <c r="C95" s="83" t="e">
        <f>IF(Dati!C124="","",LOG(Dati!C124))</f>
        <v>#REF!</v>
      </c>
      <c r="D95" s="66" t="e">
        <f>Dati!J124</f>
        <v>#REF!</v>
      </c>
      <c r="E95" s="66" t="e">
        <f>Dati!K124</f>
        <v>#REF!</v>
      </c>
      <c r="F95" s="66" t="e">
        <f>Dati!L124</f>
        <v>#REF!</v>
      </c>
      <c r="G95" s="66" t="e">
        <f>Dati!M124</f>
        <v>#REF!</v>
      </c>
      <c r="H95" s="66" t="e">
        <f>Dati!N124</f>
        <v>#REF!</v>
      </c>
      <c r="I95" s="56" t="e">
        <f>IF($C$95="","",IF(D95="","",D95/$C$95*100))</f>
        <v>#REF!</v>
      </c>
      <c r="J95" s="56" t="e">
        <f>IF($C$95="","",IF(E95="","",E95/$C$95*100))</f>
        <v>#REF!</v>
      </c>
      <c r="K95" s="56" t="e">
        <f>IF($C$95="","",IF(F95="","",F95/$C$95*100))</f>
        <v>#REF!</v>
      </c>
      <c r="L95" s="56" t="e">
        <f>IF($C$95="","",IF(G95="","",G95/$C$95*100))</f>
        <v>#REF!</v>
      </c>
      <c r="M95" s="56" t="e">
        <f>IF($C$95="","",IF(H95="","",H95/$C$95*100))</f>
        <v>#REF!</v>
      </c>
      <c r="U95" s="86" t="s">
        <v>46</v>
      </c>
      <c r="V95" s="86"/>
      <c r="Y95" s="100" t="str">
        <f>IF(Y89&lt;2,"",Y94/Y92)</f>
        <v/>
      </c>
      <c r="AE95" s="52" t="s">
        <v>39</v>
      </c>
      <c r="AI95" s="78">
        <f>COUNT(AG5:AN89)</f>
        <v>45</v>
      </c>
    </row>
    <row r="96" spans="1:40" x14ac:dyDescent="0.25">
      <c r="A96" s="66">
        <f>Dati!A125</f>
        <v>16</v>
      </c>
      <c r="B96" s="66" t="e">
        <f>Dati!B125</f>
        <v>#REF!</v>
      </c>
      <c r="C96" s="83" t="e">
        <f>IF(Dati!C125="","",LOG(Dati!C125))</f>
        <v>#REF!</v>
      </c>
      <c r="D96" s="66" t="e">
        <f>Dati!J125</f>
        <v>#REF!</v>
      </c>
      <c r="E96" s="66" t="e">
        <f>Dati!K125</f>
        <v>#REF!</v>
      </c>
      <c r="F96" s="66" t="e">
        <f>Dati!L125</f>
        <v>#REF!</v>
      </c>
      <c r="G96" s="66" t="e">
        <f>Dati!M125</f>
        <v>#REF!</v>
      </c>
      <c r="H96" s="66" t="e">
        <f>Dati!N125</f>
        <v>#REF!</v>
      </c>
      <c r="I96" s="56" t="e">
        <f>IF($C$96="","",IF(D96="","",D96/$C$96*100))</f>
        <v>#REF!</v>
      </c>
      <c r="J96" s="56" t="e">
        <f>IF($C$96="","",IF(E96="","",E96/$C$96*100))</f>
        <v>#REF!</v>
      </c>
      <c r="K96" s="56" t="e">
        <f>IF($C$96="","",IF(F96="","",F96/$C$96*100))</f>
        <v>#REF!</v>
      </c>
      <c r="L96" s="56" t="e">
        <f>IF($C$96="","",IF(G96="","",G96/$C$96*100))</f>
        <v>#REF!</v>
      </c>
      <c r="M96" s="56" t="e">
        <f>IF($C$96="","",IF(H96="","",H96/$C$96*100))</f>
        <v>#REF!</v>
      </c>
      <c r="U96" s="86" t="s">
        <v>50</v>
      </c>
      <c r="V96" s="86"/>
      <c r="Y96" s="100" t="str">
        <f>IF(Y89&lt;2,"",FINV(0.05,Y90,Y91))</f>
        <v/>
      </c>
      <c r="AE96" s="52" t="s">
        <v>40</v>
      </c>
      <c r="AI96" s="78">
        <f>COUNT(AG93:AN93)</f>
        <v>0</v>
      </c>
    </row>
    <row r="97" spans="1:40" ht="15.6" x14ac:dyDescent="0.35">
      <c r="A97" s="66">
        <f>Dati!A126</f>
        <v>17</v>
      </c>
      <c r="B97" s="66" t="e">
        <f>Dati!B126</f>
        <v>#REF!</v>
      </c>
      <c r="C97" s="83" t="e">
        <f>IF(Dati!C126="","",LOG(Dati!C126))</f>
        <v>#REF!</v>
      </c>
      <c r="D97" s="66" t="e">
        <f>Dati!J126</f>
        <v>#REF!</v>
      </c>
      <c r="E97" s="66" t="e">
        <f>Dati!K126</f>
        <v>#REF!</v>
      </c>
      <c r="F97" s="66" t="e">
        <f>Dati!L126</f>
        <v>#REF!</v>
      </c>
      <c r="G97" s="66" t="e">
        <f>Dati!M126</f>
        <v>#REF!</v>
      </c>
      <c r="H97" s="66" t="e">
        <f>Dati!N126</f>
        <v>#REF!</v>
      </c>
      <c r="I97" s="56" t="e">
        <f>IF($C$97="","",IF(D97="","",D97/$C$97*100))</f>
        <v>#REF!</v>
      </c>
      <c r="J97" s="56" t="e">
        <f>IF($C$97="","",IF(E97="","",E97/$C$97*100))</f>
        <v>#REF!</v>
      </c>
      <c r="K97" s="56" t="e">
        <f>IF($C$97="","",IF(F97="","",F97/$C$97*100))</f>
        <v>#REF!</v>
      </c>
      <c r="L97" s="56" t="e">
        <f>IF($C$97="","",IF(G97="","",G97/$C$97*100))</f>
        <v>#REF!</v>
      </c>
      <c r="M97" s="56" t="e">
        <f>IF($C$97="","",IF(H97="","",H97/$C$97*100))</f>
        <v>#REF!</v>
      </c>
      <c r="U97" s="79" t="s">
        <v>47</v>
      </c>
      <c r="V97" s="79"/>
      <c r="Y97" s="101" t="str">
        <f>IF(Y89&lt;2,"",FDIST(Y95,Y90,Y91))</f>
        <v/>
      </c>
      <c r="AE97" s="52" t="s">
        <v>41</v>
      </c>
      <c r="AI97" s="78">
        <f>AI96-1</f>
        <v>-1</v>
      </c>
    </row>
    <row r="98" spans="1:40" x14ac:dyDescent="0.25">
      <c r="A98" s="66"/>
      <c r="B98" s="66"/>
      <c r="C98" s="67"/>
      <c r="D98" s="66"/>
      <c r="E98" s="66"/>
      <c r="F98" s="66"/>
      <c r="G98" s="66"/>
      <c r="H98" s="66"/>
      <c r="AE98" s="52" t="s">
        <v>42</v>
      </c>
      <c r="AI98" s="78">
        <f>AI95-AI96</f>
        <v>45</v>
      </c>
    </row>
    <row r="99" spans="1:40" x14ac:dyDescent="0.25">
      <c r="A99" s="66"/>
      <c r="B99" s="66"/>
      <c r="C99" s="83"/>
      <c r="D99" s="83"/>
      <c r="E99" s="83"/>
      <c r="F99" s="83"/>
      <c r="G99" s="83"/>
      <c r="H99" s="83"/>
      <c r="U99" s="102"/>
      <c r="V99" s="102"/>
      <c r="W99" s="102"/>
      <c r="X99" s="102"/>
      <c r="Y99" s="102" t="str">
        <f>IF(Y89&lt;2,"",IF(Y95&lt;Y96,"Le accuratezze dei livelli sono uguali con P &lt; 0.05","Attenzione: le accuratezze dei livelli non sono uguali con P &lt; 0.05"))</f>
        <v/>
      </c>
      <c r="Z99" s="102"/>
      <c r="AA99" s="102"/>
      <c r="AE99" s="52" t="s">
        <v>43</v>
      </c>
      <c r="AI99" s="99" t="str">
        <f>IF(AI96&lt;2,"",SUM(AF94:AL94)/AI98)</f>
        <v/>
      </c>
    </row>
    <row r="100" spans="1:40" x14ac:dyDescent="0.25">
      <c r="D100" s="52" t="s">
        <v>7</v>
      </c>
      <c r="H100" s="86" t="s">
        <v>14</v>
      </c>
      <c r="I100" s="86"/>
      <c r="J100" s="103" t="e">
        <f>IF(COUNT(I81:M97)=0,"Dati non presenti",AVERAGE(I81:M97))</f>
        <v>#REF!</v>
      </c>
      <c r="K100" s="86"/>
      <c r="AE100" s="52" t="s">
        <v>44</v>
      </c>
      <c r="AG100" s="99" t="e">
        <f>IF(AG93="","",(AI92-AG91)^2*AG90)</f>
        <v>#REF!</v>
      </c>
      <c r="AH100" s="99" t="e">
        <f>IF(AH93="","",(AI92-AH91)^2*AH90)</f>
        <v>#VALUE!</v>
      </c>
      <c r="AI100" s="99" t="e">
        <f>IF(AI93="","",(AI92-AI91)^2*AI90)</f>
        <v>#VALUE!</v>
      </c>
      <c r="AJ100" s="99" t="e">
        <f>IF(AJ93="","",(AI92-AJ91)^2*AJ90)</f>
        <v>#REF!</v>
      </c>
      <c r="AK100" s="99" t="e">
        <f>IF(AK93="","",(AI92-AK91)^2*AK90)</f>
        <v>#VALUE!</v>
      </c>
      <c r="AL100" s="99" t="e">
        <f>IF(AL93="","",(AI92-AL91)^2*AL90)</f>
        <v>#VALUE!</v>
      </c>
      <c r="AM100" s="99" t="str">
        <f>IF(AM93="","",(AI92-AM91)^2*AM90)</f>
        <v/>
      </c>
      <c r="AN100" s="99" t="str">
        <f>IF(AN93="","",(AI92-AN91)^2*AN90)</f>
        <v/>
      </c>
    </row>
    <row r="101" spans="1:40" x14ac:dyDescent="0.25">
      <c r="H101" s="86" t="s">
        <v>6</v>
      </c>
      <c r="I101" s="86"/>
      <c r="J101" s="86" t="e">
        <f>IF(COUNT(I81:M97)&lt;2,"",STDEV(I81:M97)*2)</f>
        <v>#REF!</v>
      </c>
      <c r="K101" s="86"/>
      <c r="AE101" s="52" t="s">
        <v>45</v>
      </c>
      <c r="AI101" s="99" t="str">
        <f>IF(AI96&lt;2,"",SUM(AG100:AN100)/AI97)</f>
        <v/>
      </c>
    </row>
    <row r="102" spans="1:40" x14ac:dyDescent="0.25">
      <c r="AE102" s="86" t="s">
        <v>46</v>
      </c>
      <c r="AF102" s="86"/>
      <c r="AI102" s="100" t="str">
        <f>IF(AI96&lt;2,"",AI101/AI99)</f>
        <v/>
      </c>
    </row>
    <row r="103" spans="1:40" x14ac:dyDescent="0.25">
      <c r="AE103" s="86" t="s">
        <v>50</v>
      </c>
      <c r="AF103" s="86"/>
      <c r="AI103" s="100" t="str">
        <f>IF(AI96&lt;2,"",FINV(0.05,AI97,AI98))</f>
        <v/>
      </c>
    </row>
    <row r="104" spans="1:40" x14ac:dyDescent="0.25">
      <c r="A104" s="52" t="s">
        <v>22</v>
      </c>
      <c r="D104" s="45"/>
      <c r="E104" s="44"/>
      <c r="F104" s="44"/>
      <c r="AE104" s="79" t="s">
        <v>47</v>
      </c>
      <c r="AF104" s="79"/>
      <c r="AI104" s="101" t="str">
        <f>IF(AI96&lt;2,"",FDIST(AI102,AI97,AI98))</f>
        <v/>
      </c>
    </row>
    <row r="105" spans="1:40" ht="36" x14ac:dyDescent="0.25">
      <c r="A105" s="66" t="str">
        <f>Dati!A141</f>
        <v>N.</v>
      </c>
      <c r="B105" s="66" t="str">
        <f>Dati!B141</f>
        <v>Anno</v>
      </c>
      <c r="C105" s="66" t="str">
        <f>Dati!C141</f>
        <v>Valore assegnato</v>
      </c>
      <c r="D105" s="66">
        <f>Dati!J141</f>
        <v>1</v>
      </c>
      <c r="E105" s="66">
        <f>Dati!K141</f>
        <v>2</v>
      </c>
      <c r="F105" s="66">
        <f>Dati!L141</f>
        <v>3</v>
      </c>
      <c r="G105" s="66">
        <f>Dati!M141</f>
        <v>4</v>
      </c>
      <c r="H105" s="66">
        <f>Dati!N141</f>
        <v>5</v>
      </c>
      <c r="I105" s="1016" t="s">
        <v>13</v>
      </c>
      <c r="J105" s="1016"/>
      <c r="K105" s="1016"/>
      <c r="L105" s="1016"/>
      <c r="M105" s="1016"/>
    </row>
    <row r="106" spans="1:40" x14ac:dyDescent="0.25">
      <c r="A106" s="66">
        <f>Dati!A142</f>
        <v>1</v>
      </c>
      <c r="B106" s="66">
        <f>Dati!B142</f>
        <v>2000</v>
      </c>
      <c r="C106" s="83" t="e">
        <f>IF(Dati!C142="","",LOG(Dati!C142))</f>
        <v>#VALUE!</v>
      </c>
      <c r="D106" s="66" t="e">
        <f>Dati!J142</f>
        <v>#VALUE!</v>
      </c>
      <c r="E106" s="66" t="str">
        <f>Dati!K142</f>
        <v/>
      </c>
      <c r="F106" s="66" t="e">
        <f>Dati!L142</f>
        <v>#VALUE!</v>
      </c>
      <c r="G106" s="66" t="str">
        <f>Dati!M142</f>
        <v/>
      </c>
      <c r="H106" s="66" t="str">
        <f>Dati!N142</f>
        <v/>
      </c>
      <c r="I106" s="56" t="e">
        <f>IF($C$106="","",IF(D106="","",D106/$C$106*100))</f>
        <v>#VALUE!</v>
      </c>
      <c r="J106" s="56" t="e">
        <f>IF($C$106="","",IF(E106="","",E106/$C$106*100))</f>
        <v>#VALUE!</v>
      </c>
      <c r="K106" s="56" t="e">
        <f>IF($C$106="","",IF(F106="","",F106/$C$106*100))</f>
        <v>#VALUE!</v>
      </c>
      <c r="L106" s="56" t="e">
        <f>IF($C$106="","",IF(G106="","",G106/$C$106*100))</f>
        <v>#VALUE!</v>
      </c>
      <c r="M106" s="56" t="e">
        <f>IF($C$106="","",IF(H106="","",H106/$C$106*100))</f>
        <v>#VALUE!</v>
      </c>
      <c r="Z106" s="86" t="s">
        <v>35</v>
      </c>
      <c r="AE106" s="102"/>
      <c r="AF106" s="102"/>
      <c r="AG106" s="102"/>
      <c r="AH106" s="102"/>
      <c r="AI106" s="102" t="str">
        <f>IF(AI96&lt;2,"",IF(AI102&lt;AI103,"Le accuratezze dei laboratori sono uguali con P &lt; 0.05","Attenzione: le accuratezze dei laboratori non sono uguali con P &lt; 0.05"))</f>
        <v/>
      </c>
      <c r="AJ106" s="102"/>
      <c r="AK106" s="102"/>
    </row>
    <row r="107" spans="1:40" x14ac:dyDescent="0.25">
      <c r="A107" s="66">
        <f>Dati!A143</f>
        <v>2</v>
      </c>
      <c r="B107" s="66">
        <f>Dati!B143</f>
        <v>2000</v>
      </c>
      <c r="C107" s="83">
        <f>IF(Dati!C143="","",LOG(Dati!C143))</f>
        <v>3</v>
      </c>
      <c r="D107" s="66">
        <f>Dati!J143</f>
        <v>3.1760912590556813</v>
      </c>
      <c r="E107" s="66">
        <f>Dati!K143</f>
        <v>3.255272505103306</v>
      </c>
      <c r="F107" s="66" t="str">
        <f>Dati!L143</f>
        <v/>
      </c>
      <c r="G107" s="66" t="str">
        <f>Dati!M143</f>
        <v/>
      </c>
      <c r="H107" s="66" t="str">
        <f>Dati!N143</f>
        <v/>
      </c>
      <c r="I107" s="56">
        <f>IF($C$107="","",IF(D107="","",D107/$C$107*100))</f>
        <v>105.86970863518938</v>
      </c>
      <c r="J107" s="56">
        <f>IF($C$107="","",IF(E107="","",E107/$C$107*100))</f>
        <v>108.50908350344352</v>
      </c>
      <c r="K107" s="56" t="str">
        <f>IF($C$107="","",IF(F107="","",F107/$C$107*100))</f>
        <v/>
      </c>
      <c r="L107" s="56" t="str">
        <f>IF($C$107="","",IF(G107="","",G107/$C$107*100))</f>
        <v/>
      </c>
      <c r="M107" s="56" t="str">
        <f>IF($C$107="","",IF(H107="","",H107/$C$107*100))</f>
        <v/>
      </c>
    </row>
    <row r="108" spans="1:40" x14ac:dyDescent="0.25">
      <c r="A108" s="66">
        <f>Dati!A144</f>
        <v>3</v>
      </c>
      <c r="B108" s="66">
        <f>Dati!B144</f>
        <v>2002</v>
      </c>
      <c r="C108" s="83" t="e">
        <f>IF(Dati!C144="","",LOG(Dati!C144))</f>
        <v>#VALUE!</v>
      </c>
      <c r="D108" s="66" t="str">
        <f>Dati!J144</f>
        <v/>
      </c>
      <c r="E108" s="66" t="str">
        <f>Dati!K144</f>
        <v/>
      </c>
      <c r="F108" s="66" t="e">
        <f>Dati!L144</f>
        <v>#VALUE!</v>
      </c>
      <c r="G108" s="66" t="e">
        <f>Dati!M144</f>
        <v>#VALUE!</v>
      </c>
      <c r="H108" s="66" t="str">
        <f>Dati!N144</f>
        <v/>
      </c>
      <c r="I108" s="56" t="e">
        <f>IF($C$108="","",IF(D108="","",D108/$C$108*100))</f>
        <v>#VALUE!</v>
      </c>
      <c r="J108" s="56" t="e">
        <f>IF($C$108="","",IF(E108="","",E108/$C$108*100))</f>
        <v>#VALUE!</v>
      </c>
      <c r="K108" s="56" t="e">
        <f>IF($C$108="","",IF(F108="","",F108/$C$108*100))</f>
        <v>#VALUE!</v>
      </c>
      <c r="L108" s="56" t="e">
        <f>IF($C$108="","",IF(G108="","",G108/$C$108*100))</f>
        <v>#VALUE!</v>
      </c>
      <c r="M108" s="56" t="e">
        <f>IF($C$108="","",IF(H108="","",H108/$C$108*100))</f>
        <v>#VALUE!</v>
      </c>
      <c r="W108" s="52">
        <v>1</v>
      </c>
      <c r="X108" s="52">
        <v>2</v>
      </c>
      <c r="Y108" s="52">
        <v>3</v>
      </c>
      <c r="Z108" s="52">
        <v>4</v>
      </c>
      <c r="AA108" s="52">
        <v>5</v>
      </c>
      <c r="AB108" s="52">
        <v>6</v>
      </c>
      <c r="AC108" s="52">
        <v>7</v>
      </c>
    </row>
    <row r="109" spans="1:40" x14ac:dyDescent="0.25">
      <c r="A109" s="66">
        <f>Dati!A145</f>
        <v>4</v>
      </c>
      <c r="B109" s="66">
        <f>Dati!B145</f>
        <v>2003</v>
      </c>
      <c r="C109" s="83" t="e">
        <f>IF(Dati!C145="","",LOG(Dati!C145))</f>
        <v>#VALUE!</v>
      </c>
      <c r="D109" s="66" t="str">
        <f>Dati!J145</f>
        <v/>
      </c>
      <c r="E109" s="66" t="str">
        <f>Dati!K145</f>
        <v/>
      </c>
      <c r="F109" s="66" t="e">
        <f>Dati!L145</f>
        <v>#VALUE!</v>
      </c>
      <c r="G109" s="66" t="e">
        <f>Dati!M145</f>
        <v>#VALUE!</v>
      </c>
      <c r="H109" s="66" t="str">
        <f>Dati!N145</f>
        <v/>
      </c>
      <c r="I109" s="56" t="e">
        <f>IF($C$109="","",IF(D109="","",D109/$C$109*100))</f>
        <v>#VALUE!</v>
      </c>
      <c r="J109" s="56" t="e">
        <f>IF($C$109="","",IF(E109="","",E109/$C$109*100))</f>
        <v>#VALUE!</v>
      </c>
      <c r="K109" s="56" t="e">
        <f>IF($C$109="","",IF(F109="","",F109/$C$109*100))</f>
        <v>#VALUE!</v>
      </c>
      <c r="L109" s="56" t="e">
        <f>IF($C$109="","",IF(G109="","",G109/$C$109*100))</f>
        <v>#VALUE!</v>
      </c>
      <c r="M109" s="56" t="e">
        <f>IF($C$109="","",IF(H109="","",H109/$C$109*100))</f>
        <v>#VALUE!</v>
      </c>
      <c r="U109" s="52" t="s">
        <v>53</v>
      </c>
      <c r="W109" s="52">
        <f>COUNT('Livello 1'!I110:M126)</f>
        <v>0</v>
      </c>
      <c r="X109" s="52">
        <f>COUNT('Livello 2'!I110:M126)</f>
        <v>3</v>
      </c>
      <c r="Y109" s="52">
        <f>COUNT('Livello 3'!I110:M126)</f>
        <v>12</v>
      </c>
      <c r="Z109" s="52">
        <f>COUNT('Livello 4'!I110:M126)</f>
        <v>0</v>
      </c>
      <c r="AA109" s="52">
        <f>COUNT('Livello 5'!I110:M126)</f>
        <v>0</v>
      </c>
      <c r="AB109" s="52">
        <f>COUNT('Livello 6'!I110:M126)</f>
        <v>0</v>
      </c>
      <c r="AC109" s="52">
        <f>COUNT('Livello 7'!I110:M126)</f>
        <v>0</v>
      </c>
    </row>
    <row r="110" spans="1:40" x14ac:dyDescent="0.25">
      <c r="A110" s="66">
        <f>Dati!A146</f>
        <v>5</v>
      </c>
      <c r="B110" s="66">
        <f>Dati!B146</f>
        <v>2003</v>
      </c>
      <c r="C110" s="83">
        <f>IF(Dati!C146="","",LOG(Dati!C146))</f>
        <v>3.1760912590556813</v>
      </c>
      <c r="D110" s="66">
        <f>Dati!J146</f>
        <v>3.2041199826559246</v>
      </c>
      <c r="E110" s="66" t="str">
        <f>Dati!K146</f>
        <v/>
      </c>
      <c r="F110" s="66" t="str">
        <f>Dati!L146</f>
        <v/>
      </c>
      <c r="G110" s="66">
        <f>Dati!M146</f>
        <v>3.2304489213782741</v>
      </c>
      <c r="H110" s="66" t="str">
        <f>Dati!N146</f>
        <v/>
      </c>
      <c r="I110" s="56">
        <f>IF($C$110="","",IF(D110="","",D110/$C$110*100))</f>
        <v>100.88249112868932</v>
      </c>
      <c r="J110" s="56" t="str">
        <f>IF($C$110="","",IF(E110="","",E110/$C$110*100))</f>
        <v/>
      </c>
      <c r="K110" s="56" t="str">
        <f>IF($C$110="","",IF(F110="","",F110/$C$110*100))</f>
        <v/>
      </c>
      <c r="L110" s="56">
        <f>IF($C$110="","",IF(G110="","",G110/$C$110*100))</f>
        <v>101.71146412016998</v>
      </c>
      <c r="M110" s="56" t="str">
        <f>IF($C$110="","",IF(H110="","",H110/$C$110*100))</f>
        <v/>
      </c>
      <c r="U110" s="52" t="s">
        <v>14</v>
      </c>
      <c r="W110" s="96" t="str">
        <f>'Livello 1'!L129</f>
        <v/>
      </c>
      <c r="X110" s="97" t="e">
        <f>'Livello 2'!L129</f>
        <v>#VALUE!</v>
      </c>
      <c r="Y110" s="97" t="e">
        <f>'Livello 3'!L129</f>
        <v>#VALUE!</v>
      </c>
      <c r="Z110" s="97" t="str">
        <f>'Livello 4'!L129</f>
        <v/>
      </c>
      <c r="AA110" s="97" t="str">
        <f>'Livello 5'!L129</f>
        <v/>
      </c>
      <c r="AB110" s="97" t="str">
        <f>'Livello 6'!L129</f>
        <v/>
      </c>
      <c r="AC110" s="97" t="str">
        <f>'Livello 7'!L129</f>
        <v/>
      </c>
    </row>
    <row r="111" spans="1:40" x14ac:dyDescent="0.25">
      <c r="A111" s="66">
        <f>Dati!A147</f>
        <v>6</v>
      </c>
      <c r="B111" s="66" t="str">
        <f>Dati!B147</f>
        <v/>
      </c>
      <c r="C111" s="83" t="str">
        <f>IF(Dati!C147="","",LOG(Dati!C147))</f>
        <v/>
      </c>
      <c r="D111" s="66">
        <f>Dati!J147</f>
        <v>3.2787536009528289</v>
      </c>
      <c r="E111" s="66" t="str">
        <f>Dati!K147</f>
        <v/>
      </c>
      <c r="F111" s="66" t="str">
        <f>Dati!L147</f>
        <v/>
      </c>
      <c r="G111" s="66">
        <f>Dati!M147</f>
        <v>3.2787536009528289</v>
      </c>
      <c r="H111" s="66" t="str">
        <f>Dati!N147</f>
        <v/>
      </c>
      <c r="I111" s="56" t="str">
        <f>IF($C$111="","",IF(D111="","",D111/$C$111*100))</f>
        <v/>
      </c>
      <c r="J111" s="56" t="str">
        <f>IF($C$111="","",IF(E111="","",E111/$C$111*100))</f>
        <v/>
      </c>
      <c r="K111" s="56" t="str">
        <f>IF($C$111="","",IF(F111="","",F111/$C$111*100))</f>
        <v/>
      </c>
      <c r="L111" s="56" t="str">
        <f>IF($C$111="","",IF(G111="","",G111/$C$111*100))</f>
        <v/>
      </c>
      <c r="M111" s="56" t="str">
        <f>IF($C$111="","",IF(H111="","",H111/$C$111*100))</f>
        <v/>
      </c>
      <c r="U111" s="52" t="s">
        <v>36</v>
      </c>
      <c r="Y111" s="52" t="str">
        <f>IF(Y114=0,"",IF(Y115&lt;2,"",AVERAGE('Livello 1'!I110:M126,'Livello 2'!I110:M126,'Livello 3'!I110:M126,'Livello 4'!I110:M126,'Livello 5'!I110:M126,'Livello 6'!I110:M126,'Livello 7'!I110:M126)))</f>
        <v/>
      </c>
    </row>
    <row r="112" spans="1:40" x14ac:dyDescent="0.25">
      <c r="A112" s="66">
        <f>Dati!A148</f>
        <v>7</v>
      </c>
      <c r="B112" s="66">
        <f>Dati!B148</f>
        <v>2204</v>
      </c>
      <c r="C112" s="83">
        <f>IF(Dati!C148="","",LOG(Dati!C148))</f>
        <v>3.7037211599270199</v>
      </c>
      <c r="D112" s="66">
        <f>Dati!J148</f>
        <v>3.2041199826559246</v>
      </c>
      <c r="E112" s="66">
        <f>Dati!K148</f>
        <v>2.9030899869919438</v>
      </c>
      <c r="F112" s="66" t="str">
        <f>Dati!L148</f>
        <v/>
      </c>
      <c r="G112" s="66">
        <f>Dati!M148</f>
        <v>3.3979400086720375</v>
      </c>
      <c r="H112" s="66" t="str">
        <f>Dati!N148</f>
        <v/>
      </c>
      <c r="I112" s="56">
        <f>IF($C$112="","",IF(D112="","",D112/$C$112*100))</f>
        <v>86.510831790562236</v>
      </c>
      <c r="J112" s="56">
        <f>IF($C$112="","",IF(E112="","",E112/$C$112*100))</f>
        <v>78.383060215287585</v>
      </c>
      <c r="K112" s="56" t="str">
        <f>IF($C$112="","",IF(F112="","",F112/$C$112*100))</f>
        <v/>
      </c>
      <c r="L112" s="56">
        <f>IF($C$112="","",IF(G112="","",G112/$C$112*100))</f>
        <v>91.743947828377898</v>
      </c>
      <c r="M112" s="56" t="str">
        <f>IF($C$112="","",IF(H112="","",H112/$C$112*100))</f>
        <v/>
      </c>
      <c r="U112" s="52" t="s">
        <v>37</v>
      </c>
      <c r="W112" s="96" t="str">
        <f>'Livello 1'!L131</f>
        <v/>
      </c>
      <c r="X112" s="97" t="e">
        <f>'Livello 2'!L131</f>
        <v>#VALUE!</v>
      </c>
      <c r="Y112" s="97" t="e">
        <f>'Livello 3'!L131</f>
        <v>#VALUE!</v>
      </c>
      <c r="Z112" s="97" t="str">
        <f>'Livello 4'!L131</f>
        <v/>
      </c>
      <c r="AA112" s="97" t="str">
        <f>'Livello 5'!L131</f>
        <v/>
      </c>
      <c r="AB112" s="97" t="str">
        <f>'Livello 6'!L131</f>
        <v/>
      </c>
      <c r="AC112" s="97" t="str">
        <f>'Livello 7'!L131</f>
        <v/>
      </c>
    </row>
    <row r="113" spans="1:29" x14ac:dyDescent="0.25">
      <c r="A113" s="66">
        <f>Dati!A149</f>
        <v>8</v>
      </c>
      <c r="B113" s="66">
        <f>Dati!B149</f>
        <v>2005</v>
      </c>
      <c r="C113" s="83">
        <f>IF(Dati!C149="","",LOG(Dati!C149))</f>
        <v>3.0413926851582249</v>
      </c>
      <c r="D113" s="66" t="str">
        <f>Dati!J149</f>
        <v/>
      </c>
      <c r="E113" s="66" t="str">
        <f>Dati!K149</f>
        <v/>
      </c>
      <c r="F113" s="66" t="str">
        <f>Dati!L149</f>
        <v/>
      </c>
      <c r="G113" s="66">
        <f>Dati!M149</f>
        <v>2.5051499783199058</v>
      </c>
      <c r="H113" s="66" t="str">
        <f>Dati!N149</f>
        <v/>
      </c>
      <c r="I113" s="56" t="str">
        <f>IF($C$113="","",IF(D113="","",D113/$C$113*100))</f>
        <v/>
      </c>
      <c r="J113" s="56" t="str">
        <f>IF($C$113="","",IF(E113="","",E113/$C$113*100))</f>
        <v/>
      </c>
      <c r="K113" s="56" t="str">
        <f>IF($C$113="","",IF(F113="","",F113/$C$113*100))</f>
        <v/>
      </c>
      <c r="L113" s="56">
        <f>IF($C$113="","",IF(G113="","",G113/$C$113*100))</f>
        <v>82.368514613218323</v>
      </c>
      <c r="M113" s="56" t="str">
        <f>IF($C$113="","",IF(H113="","",H113/$C$113*100))</f>
        <v/>
      </c>
      <c r="U113" s="52" t="s">
        <v>38</v>
      </c>
      <c r="W113" s="96" t="str">
        <f>'Livello 1'!L132</f>
        <v/>
      </c>
      <c r="X113" s="97" t="e">
        <f>'Livello 2'!L132</f>
        <v>#VALUE!</v>
      </c>
      <c r="Y113" s="97" t="e">
        <f>'Livello 3'!L132</f>
        <v>#VALUE!</v>
      </c>
      <c r="Z113" s="97" t="str">
        <f>'Livello 4'!L132</f>
        <v/>
      </c>
      <c r="AA113" s="97" t="str">
        <f>'Livello 5'!L132</f>
        <v/>
      </c>
      <c r="AB113" s="97" t="str">
        <f>'Livello 6'!L132</f>
        <v/>
      </c>
      <c r="AC113" s="97" t="str">
        <f>'Livello 7'!L132</f>
        <v/>
      </c>
    </row>
    <row r="114" spans="1:29" x14ac:dyDescent="0.25">
      <c r="A114" s="66">
        <f>Dati!A150</f>
        <v>9</v>
      </c>
      <c r="B114" s="66" t="str">
        <f>Dati!B150</f>
        <v/>
      </c>
      <c r="C114" s="83" t="str">
        <f>IF(Dati!C150="","",LOG(Dati!C150))</f>
        <v/>
      </c>
      <c r="D114" s="66" t="str">
        <f>Dati!J150</f>
        <v/>
      </c>
      <c r="E114" s="66" t="str">
        <f>Dati!K150</f>
        <v/>
      </c>
      <c r="F114" s="66" t="str">
        <f>Dati!L150</f>
        <v/>
      </c>
      <c r="G114" s="66">
        <f>Dati!M150</f>
        <v>2.5051499783199058</v>
      </c>
      <c r="H114" s="66" t="str">
        <f>Dati!N150</f>
        <v/>
      </c>
      <c r="I114" s="56" t="str">
        <f>IF($C$114="","",IF(D114="","",D114/$C$114*100))</f>
        <v/>
      </c>
      <c r="J114" s="56" t="str">
        <f>IF($C$114="","",IF(E114="","",E114/$C$114*100))</f>
        <v/>
      </c>
      <c r="K114" s="56" t="str">
        <f>IF($C$114="","",IF(F114="","",F114/$C$114*100))</f>
        <v/>
      </c>
      <c r="L114" s="56" t="str">
        <f>IF($C$114="","",IF(G114="","",G114/$C$114*100))</f>
        <v/>
      </c>
      <c r="M114" s="56" t="str">
        <f>IF($C$114="","",IF(H114="","",H114/$C$114*100))</f>
        <v/>
      </c>
      <c r="U114" s="52" t="s">
        <v>39</v>
      </c>
      <c r="Y114" s="78">
        <f>COUNT('Livello 1'!I110:M126,'Livello 2'!I110:M126,'Livello 3'!I110:M126,'Livello 4'!I110:M126,'Livello 5'!I110:M126,'Livello 6'!I110:M126,'Livello 7'!I110:M126)</f>
        <v>15</v>
      </c>
    </row>
    <row r="115" spans="1:29" x14ac:dyDescent="0.25">
      <c r="A115" s="66">
        <f>Dati!A151</f>
        <v>10</v>
      </c>
      <c r="B115" s="66">
        <f>Dati!B151</f>
        <v>2005</v>
      </c>
      <c r="C115" s="83">
        <f>IF(Dati!C151="","",LOG(Dati!C151))</f>
        <v>2.568201724066995</v>
      </c>
      <c r="D115" s="66">
        <f>Dati!J151</f>
        <v>3.2041199826559246</v>
      </c>
      <c r="E115" s="66" t="str">
        <f>Dati!K151</f>
        <v/>
      </c>
      <c r="F115" s="66" t="str">
        <f>Dati!L151</f>
        <v/>
      </c>
      <c r="G115" s="66">
        <f>Dati!M151</f>
        <v>3.0791812460476247</v>
      </c>
      <c r="H115" s="66">
        <f>Dati!N151</f>
        <v>3.0791812460476247</v>
      </c>
      <c r="I115" s="56">
        <f>IF($C$115="","",IF(D115="","",D115/$C$115*100))</f>
        <v>124.7612269951245</v>
      </c>
      <c r="J115" s="56" t="str">
        <f>IF($C$115="","",IF(E115="","",E115/$C$115*100))</f>
        <v/>
      </c>
      <c r="K115" s="56" t="str">
        <f>IF($C$115="","",IF(F115="","",F115/$C$115*100))</f>
        <v/>
      </c>
      <c r="L115" s="56">
        <f>IF($C$115="","",IF(G115="","",G115/$C$115*100))</f>
        <v>119.89639354230495</v>
      </c>
      <c r="M115" s="56">
        <f>IF($C$115="","",IF(H115="","",H115/$C$115*100))</f>
        <v>119.89639354230495</v>
      </c>
      <c r="U115" s="52" t="s">
        <v>40</v>
      </c>
      <c r="Y115" s="78">
        <f>COUNT(W112:AC112)</f>
        <v>0</v>
      </c>
    </row>
    <row r="116" spans="1:29" ht="15.6" x14ac:dyDescent="0.35">
      <c r="A116" s="66">
        <f>Dati!A152</f>
        <v>11</v>
      </c>
      <c r="B116" s="66" t="str">
        <f>Dati!B152</f>
        <v/>
      </c>
      <c r="C116" s="83" t="str">
        <f>IF(Dati!C152="","",LOG(Dati!C152))</f>
        <v/>
      </c>
      <c r="D116" s="66">
        <f>Dati!J152</f>
        <v>2.6532125137753435</v>
      </c>
      <c r="E116" s="66" t="str">
        <f>Dati!K152</f>
        <v/>
      </c>
      <c r="F116" s="66" t="str">
        <f>Dati!L152</f>
        <v/>
      </c>
      <c r="G116" s="66">
        <f>Dati!M152</f>
        <v>2.9294189257142929</v>
      </c>
      <c r="H116" s="66">
        <f>Dati!N152</f>
        <v>2.7242758696007892</v>
      </c>
      <c r="I116" s="56" t="str">
        <f>IF($C$116="","",IF(D116="","",D116/$C$116*100))</f>
        <v/>
      </c>
      <c r="J116" s="56" t="str">
        <f>IF($C$116="","",IF(E116="","",E116/$C$116*100))</f>
        <v/>
      </c>
      <c r="K116" s="56" t="str">
        <f>IF($C$116="","",IF(F116="","",F116/$C$116*100))</f>
        <v/>
      </c>
      <c r="L116" s="56" t="str">
        <f>IF($C$116="","",IF(G116="","",G116/$C$116*100))</f>
        <v/>
      </c>
      <c r="M116" s="56" t="str">
        <f>IF($C$116="","",IF(H116="","",H116/$C$116*100))</f>
        <v/>
      </c>
      <c r="U116" s="52" t="s">
        <v>41</v>
      </c>
      <c r="Y116" s="78">
        <f>Y115-1</f>
        <v>-1</v>
      </c>
    </row>
    <row r="117" spans="1:29" x14ac:dyDescent="0.25">
      <c r="A117" s="66">
        <f>Dati!A153</f>
        <v>12</v>
      </c>
      <c r="B117" s="66" t="str">
        <f>Dati!B153</f>
        <v/>
      </c>
      <c r="C117" s="83" t="str">
        <f>IF(Dati!C153="","",LOG(Dati!C153))</f>
        <v/>
      </c>
      <c r="D117" s="66" t="str">
        <f>Dati!J153</f>
        <v/>
      </c>
      <c r="E117" s="66" t="str">
        <f>Dati!K153</f>
        <v/>
      </c>
      <c r="F117" s="66" t="str">
        <f>Dati!L153</f>
        <v/>
      </c>
      <c r="G117" s="66" t="str">
        <f>Dati!M153</f>
        <v/>
      </c>
      <c r="H117" s="66">
        <f>Dati!N153</f>
        <v>2.716003343634799</v>
      </c>
      <c r="I117" s="56" t="str">
        <f>IF($C$117="","",IF(D117="","",D117/$C$117*100))</f>
        <v/>
      </c>
      <c r="J117" s="56" t="str">
        <f>IF($C$117="","",IF(E117="","",E117/$C$117*100))</f>
        <v/>
      </c>
      <c r="K117" s="56" t="str">
        <f>IF($C$117="","",IF(F117="","",F117/$C$117*100))</f>
        <v/>
      </c>
      <c r="L117" s="56" t="str">
        <f>IF($C$117="","",IF(G117="","",G117/$C$117*100))</f>
        <v/>
      </c>
      <c r="M117" s="56" t="str">
        <f>IF($C$117="","",IF(H117="","",H117/$C$117*100))</f>
        <v/>
      </c>
      <c r="U117" s="52" t="s">
        <v>42</v>
      </c>
      <c r="Y117" s="78">
        <f>Y114-Y115</f>
        <v>15</v>
      </c>
    </row>
    <row r="118" spans="1:29" x14ac:dyDescent="0.25">
      <c r="A118" s="66">
        <f>Dati!A154</f>
        <v>13</v>
      </c>
      <c r="B118" s="66">
        <f>Dati!B154</f>
        <v>2006</v>
      </c>
      <c r="C118" s="83">
        <f>IF(Dati!C154="","",LOG(Dati!C154))</f>
        <v>3.3521825181113627</v>
      </c>
      <c r="D118" s="66">
        <f>Dati!J154</f>
        <v>3.5314789170422549</v>
      </c>
      <c r="E118" s="66" t="str">
        <f>Dati!K154</f>
        <v/>
      </c>
      <c r="F118" s="66" t="str">
        <f>Dati!L154</f>
        <v/>
      </c>
      <c r="G118" s="66" t="str">
        <f>Dati!M154</f>
        <v/>
      </c>
      <c r="H118" s="66">
        <f>Dati!N154</f>
        <v>3.2787536009528289</v>
      </c>
      <c r="I118" s="56">
        <f>IF($C$118="","",IF(D118="","",D118/$C$118*100))</f>
        <v>105.34864667905698</v>
      </c>
      <c r="J118" s="56" t="str">
        <f>IF($C$118="","",IF(E118="","",E118/$C$118*100))</f>
        <v/>
      </c>
      <c r="K118" s="56" t="str">
        <f>IF($C$118="","",IF(F118="","",F118/$C$118*100))</f>
        <v/>
      </c>
      <c r="L118" s="56" t="str">
        <f>IF($C$118="","",IF(G118="","",G118/$C$118*100))</f>
        <v/>
      </c>
      <c r="M118" s="56">
        <f>IF($C$118="","",IF(H118="","",H118/$C$118*100))</f>
        <v>97.809519118908113</v>
      </c>
      <c r="U118" s="52" t="s">
        <v>43</v>
      </c>
      <c r="Y118" s="99" t="str">
        <f>IF(Y115&lt;2,"",SUM(W112:AC112)/Y117)</f>
        <v/>
      </c>
    </row>
    <row r="119" spans="1:29" x14ac:dyDescent="0.25">
      <c r="A119" s="66">
        <f>Dati!A155</f>
        <v>14</v>
      </c>
      <c r="B119" s="66">
        <f>Dati!B155</f>
        <v>2007</v>
      </c>
      <c r="C119" s="83">
        <f>IF(Dati!C155="","",LOG(Dati!C155))</f>
        <v>3.8543060418010806</v>
      </c>
      <c r="D119" s="66">
        <f>Dati!J155</f>
        <v>3.7634279935629373</v>
      </c>
      <c r="E119" s="66" t="str">
        <f>Dati!K155</f>
        <v/>
      </c>
      <c r="F119" s="66" t="str">
        <f>Dati!L155</f>
        <v/>
      </c>
      <c r="G119" s="66" t="str">
        <f>Dati!M155</f>
        <v/>
      </c>
      <c r="H119" s="66">
        <f>Dati!N155</f>
        <v>3.6812412373755872</v>
      </c>
      <c r="I119" s="56">
        <f>IF($C$119="","",IF(D119="","",D119/$C$119*100))</f>
        <v>97.642168337113247</v>
      </c>
      <c r="J119" s="56" t="str">
        <f>IF($C$119="","",IF(E119="","",E119/$C$119*100))</f>
        <v/>
      </c>
      <c r="K119" s="56" t="str">
        <f>IF($C$119="","",IF(F119="","",F119/$C$119*100))</f>
        <v/>
      </c>
      <c r="L119" s="56" t="str">
        <f>IF($C$119="","",IF(G119="","",G119/$C$119*100))</f>
        <v/>
      </c>
      <c r="M119" s="56">
        <f>IF($C$119="","",IF(H119="","",H119/$C$119*100))</f>
        <v>95.509832313559045</v>
      </c>
      <c r="U119" s="52" t="s">
        <v>44</v>
      </c>
      <c r="W119" s="99" t="str">
        <f>IF(W112="","",(Y111-W110)^2*W109)</f>
        <v/>
      </c>
      <c r="X119" s="99" t="e">
        <f>IF(X112="","",(Y111-X110)^2*X109)</f>
        <v>#VALUE!</v>
      </c>
      <c r="Y119" s="99" t="e">
        <f>IF(Y112="","",(Y111-Y110)^2*Y109)</f>
        <v>#VALUE!</v>
      </c>
      <c r="Z119" s="99" t="str">
        <f>IF(Z112="","",(Y111-Z110)^2*Z109)</f>
        <v/>
      </c>
      <c r="AA119" s="99" t="str">
        <f>IF(AA112="","",(Y111-AA110)^2*AA109)</f>
        <v/>
      </c>
      <c r="AB119" s="99" t="str">
        <f>IF(AB112="","",(Y111-AB110)^2*AB109)</f>
        <v/>
      </c>
      <c r="AC119" s="99" t="str">
        <f>IF(AC112="","",(Y111-AC110)^2*AC109)</f>
        <v/>
      </c>
    </row>
    <row r="120" spans="1:29" x14ac:dyDescent="0.25">
      <c r="A120" s="66">
        <f>Dati!A156</f>
        <v>15</v>
      </c>
      <c r="B120" s="66" t="str">
        <f>Dati!B156</f>
        <v/>
      </c>
      <c r="C120" s="83" t="str">
        <f>IF(Dati!C156="","",LOG(Dati!C156))</f>
        <v/>
      </c>
      <c r="D120" s="66" t="str">
        <f>Dati!J156</f>
        <v/>
      </c>
      <c r="E120" s="66" t="str">
        <f>Dati!K156</f>
        <v/>
      </c>
      <c r="F120" s="66" t="str">
        <f>Dati!L156</f>
        <v/>
      </c>
      <c r="G120" s="66" t="str">
        <f>Dati!M156</f>
        <v/>
      </c>
      <c r="H120" s="66" t="str">
        <f>Dati!N156</f>
        <v/>
      </c>
      <c r="I120" s="56" t="str">
        <f>IF($C$120="","",IF(D120="","",D120/$C$120*100))</f>
        <v/>
      </c>
      <c r="J120" s="56" t="str">
        <f>IF($C$120="","",IF(E120="","",E120/$C$120*100))</f>
        <v/>
      </c>
      <c r="K120" s="56" t="str">
        <f>IF($C$120="","",IF(F120="","",F120/$C$120*100))</f>
        <v/>
      </c>
      <c r="L120" s="56" t="str">
        <f>IF($C$120="","",IF(G120="","",G120/$C$120*100))</f>
        <v/>
      </c>
      <c r="M120" s="56" t="str">
        <f>IF($C$120="","",IF(H120="","",H120/$C$120*100))</f>
        <v/>
      </c>
      <c r="U120" s="52" t="s">
        <v>45</v>
      </c>
      <c r="Y120" s="99" t="str">
        <f>IF(Y115&lt;2,"",SUM(W119:AC119)/Y116)</f>
        <v/>
      </c>
      <c r="AC120" s="96"/>
    </row>
    <row r="121" spans="1:29" x14ac:dyDescent="0.25">
      <c r="A121" s="66">
        <f>Dati!A157</f>
        <v>16</v>
      </c>
      <c r="B121" s="66" t="str">
        <f>Dati!B157</f>
        <v/>
      </c>
      <c r="C121" s="83" t="str">
        <f>IF(Dati!C157="","",LOG(Dati!C157))</f>
        <v/>
      </c>
      <c r="D121" s="66" t="str">
        <f>Dati!J157</f>
        <v/>
      </c>
      <c r="E121" s="66" t="str">
        <f>Dati!K157</f>
        <v/>
      </c>
      <c r="F121" s="66" t="str">
        <f>Dati!L157</f>
        <v/>
      </c>
      <c r="G121" s="66" t="str">
        <f>Dati!M157</f>
        <v/>
      </c>
      <c r="H121" s="66" t="str">
        <f>Dati!N157</f>
        <v/>
      </c>
      <c r="I121" s="56" t="str">
        <f>IF($C$121="","",IF(D121="","",D121/$C$121*100))</f>
        <v/>
      </c>
      <c r="J121" s="56" t="str">
        <f>IF($C$121="","",IF(E121="","",E121/$C$121*100))</f>
        <v/>
      </c>
      <c r="K121" s="56" t="str">
        <f>IF($C$121="","",IF(F121="","",F121/$C$121*100))</f>
        <v/>
      </c>
      <c r="L121" s="56" t="str">
        <f>IF($C$121="","",IF(G121="","",G121/$C$121*100))</f>
        <v/>
      </c>
      <c r="M121" s="56" t="str">
        <f>IF($C$121="","",IF(H121="","",H121/$C$121*100))</f>
        <v/>
      </c>
      <c r="U121" s="86" t="s">
        <v>46</v>
      </c>
      <c r="V121" s="86"/>
      <c r="Y121" s="100" t="str">
        <f>IF(Y115&lt;2,"",Y120/Y118)</f>
        <v/>
      </c>
    </row>
    <row r="122" spans="1:29" x14ac:dyDescent="0.25">
      <c r="A122" s="66">
        <f>Dati!A158</f>
        <v>17</v>
      </c>
      <c r="B122" s="66" t="str">
        <f>Dati!B158</f>
        <v/>
      </c>
      <c r="C122" s="83" t="str">
        <f>IF(Dati!C158="","",LOG(Dati!C158))</f>
        <v/>
      </c>
      <c r="D122" s="66" t="str">
        <f>Dati!J158</f>
        <v/>
      </c>
      <c r="E122" s="66" t="str">
        <f>Dati!K158</f>
        <v/>
      </c>
      <c r="F122" s="66" t="str">
        <f>Dati!L158</f>
        <v/>
      </c>
      <c r="G122" s="66" t="str">
        <f>Dati!M158</f>
        <v/>
      </c>
      <c r="H122" s="66" t="str">
        <f>Dati!N158</f>
        <v/>
      </c>
      <c r="I122" s="56" t="str">
        <f>IF($C$122="","",IF(D122="","",D122/$C$122*100))</f>
        <v/>
      </c>
      <c r="J122" s="56" t="str">
        <f>IF($C$122="","",IF(E122="","",E122/$C$122*100))</f>
        <v/>
      </c>
      <c r="K122" s="56" t="str">
        <f>IF($C$122="","",IF(F122="","",F122/$C$122*100))</f>
        <v/>
      </c>
      <c r="L122" s="56" t="str">
        <f>IF($C$122="","",IF(G122="","",G122/$C$122*100))</f>
        <v/>
      </c>
      <c r="M122" s="56" t="str">
        <f>IF($C$122="","",IF(H122="","",H122/$C$122*100))</f>
        <v/>
      </c>
      <c r="U122" s="86" t="s">
        <v>50</v>
      </c>
      <c r="V122" s="86"/>
      <c r="Y122" s="100" t="str">
        <f>IF(Y115&lt;2,"",FINV(0.05,Y116,Y117))</f>
        <v/>
      </c>
    </row>
    <row r="123" spans="1:29" x14ac:dyDescent="0.25">
      <c r="A123" s="66"/>
      <c r="B123" s="66"/>
      <c r="C123" s="67"/>
      <c r="D123" s="66"/>
      <c r="E123" s="66"/>
      <c r="F123" s="66"/>
      <c r="G123" s="66"/>
      <c r="H123" s="66"/>
      <c r="U123" s="79" t="s">
        <v>47</v>
      </c>
      <c r="V123" s="79"/>
      <c r="Y123" s="101" t="str">
        <f>IF(Y115&lt;2,"",FDIST(Y121,Y116,Y117))</f>
        <v/>
      </c>
    </row>
    <row r="124" spans="1:29" x14ac:dyDescent="0.25">
      <c r="A124" s="66"/>
      <c r="B124" s="66"/>
      <c r="C124" s="83"/>
      <c r="D124" s="83"/>
      <c r="E124" s="83"/>
      <c r="F124" s="83"/>
      <c r="G124" s="83"/>
      <c r="H124" s="83"/>
    </row>
    <row r="125" spans="1:29" x14ac:dyDescent="0.25">
      <c r="D125" s="52" t="s">
        <v>7</v>
      </c>
      <c r="H125" s="86" t="s">
        <v>14</v>
      </c>
      <c r="I125" s="86"/>
      <c r="J125" s="103" t="e">
        <f>IF(COUNT(I106:M122)=0,"Dati non presenti",AVERAGE(I106:M122))</f>
        <v>#VALUE!</v>
      </c>
      <c r="K125" s="86"/>
      <c r="U125" s="102"/>
      <c r="V125" s="102"/>
      <c r="W125" s="102"/>
      <c r="X125" s="102"/>
      <c r="Y125" s="102" t="str">
        <f>IF(Y115&lt;2,"",IF(Y121&lt;Y122,"Le accuratezze dei livelli sono uguali con P &lt; 0.05","Attenzione: le accuratezze dei livelli non sono uguali con P &lt; 0.05"))</f>
        <v/>
      </c>
      <c r="Z125" s="102"/>
      <c r="AA125" s="102"/>
    </row>
    <row r="126" spans="1:29" x14ac:dyDescent="0.25">
      <c r="H126" s="86" t="s">
        <v>6</v>
      </c>
      <c r="I126" s="86"/>
      <c r="J126" s="86" t="e">
        <f>IF(COUNT(I106:M122)&lt;2,"",STDEV(I106:M122)*2)</f>
        <v>#VALUE!</v>
      </c>
      <c r="K126" s="86"/>
    </row>
    <row r="129" spans="1:29" x14ac:dyDescent="0.25">
      <c r="A129" s="52" t="s">
        <v>21</v>
      </c>
      <c r="D129" s="45"/>
      <c r="E129" s="44"/>
      <c r="F129" s="44"/>
    </row>
    <row r="130" spans="1:29" ht="36" x14ac:dyDescent="0.25">
      <c r="A130" s="66" t="str">
        <f>Dati!A173</f>
        <v>N.</v>
      </c>
      <c r="B130" s="66" t="str">
        <f>Dati!B173</f>
        <v>Anno</v>
      </c>
      <c r="C130" s="66" t="str">
        <f>Dati!C173</f>
        <v>Valore assegnato</v>
      </c>
      <c r="D130" s="66">
        <f>Dati!J173</f>
        <v>1</v>
      </c>
      <c r="E130" s="66">
        <f>Dati!K173</f>
        <v>2</v>
      </c>
      <c r="F130" s="66">
        <f>Dati!L173</f>
        <v>3</v>
      </c>
      <c r="G130" s="66">
        <f>Dati!M173</f>
        <v>4</v>
      </c>
      <c r="H130" s="66">
        <f>Dati!N173</f>
        <v>5</v>
      </c>
      <c r="I130" s="1016" t="s">
        <v>13</v>
      </c>
      <c r="J130" s="1016"/>
      <c r="K130" s="1016"/>
      <c r="L130" s="1016"/>
      <c r="M130" s="1016"/>
    </row>
    <row r="131" spans="1:29" x14ac:dyDescent="0.25">
      <c r="A131" s="66">
        <f>Dati!A174</f>
        <v>1</v>
      </c>
      <c r="B131" s="66">
        <f>Dati!B174</f>
        <v>2002</v>
      </c>
      <c r="C131" s="83">
        <f>IF(Dati!C174="","",LOG(Dati!C174))</f>
        <v>4.0413926851582254</v>
      </c>
      <c r="D131" s="66">
        <f>Dati!J174</f>
        <v>4.3424226808222066</v>
      </c>
      <c r="E131" s="66" t="str">
        <f>Dati!K174</f>
        <v/>
      </c>
      <c r="F131" s="66" t="str">
        <f>Dati!L174</f>
        <v/>
      </c>
      <c r="G131" s="66" t="str">
        <f>Dati!M174</f>
        <v/>
      </c>
      <c r="H131" s="66" t="str">
        <f>Dati!N174</f>
        <v/>
      </c>
      <c r="I131" s="56">
        <f>IF($C$131="","",IF(D131="","",D131/$C$131*100))</f>
        <v>107.44866978082818</v>
      </c>
      <c r="J131" s="56" t="str">
        <f>IF($C$131="","",IF(E131="","",E131/$C$131*100))</f>
        <v/>
      </c>
      <c r="K131" s="56" t="str">
        <f>IF($C$131="","",IF(F131="","",F131/$C$131*100))</f>
        <v/>
      </c>
      <c r="L131" s="56" t="str">
        <f>IF($C$131="","",IF(G131="","",G131/$C$131*100))</f>
        <v/>
      </c>
      <c r="M131" s="56" t="str">
        <f>IF($C$131="","",IF(H131="","",H131/$C$131*100))</f>
        <v/>
      </c>
      <c r="W131" s="96"/>
      <c r="X131" s="97"/>
      <c r="Y131" s="97"/>
      <c r="Z131" s="97"/>
      <c r="AA131" s="97"/>
      <c r="AB131" s="97"/>
      <c r="AC131" s="97"/>
    </row>
    <row r="132" spans="1:29" x14ac:dyDescent="0.25">
      <c r="A132" s="66">
        <f>Dati!A175</f>
        <v>2</v>
      </c>
      <c r="B132" s="66">
        <f>Dati!B175</f>
        <v>2002</v>
      </c>
      <c r="C132" s="83">
        <f>IF(Dati!C175="","",LOG(Dati!C175))</f>
        <v>4.4232458739368079</v>
      </c>
      <c r="D132" s="66">
        <f>Dati!J175</f>
        <v>4.3424226808222066</v>
      </c>
      <c r="E132" s="66" t="str">
        <f>Dati!K175</f>
        <v/>
      </c>
      <c r="F132" s="66" t="str">
        <f>Dati!L175</f>
        <v/>
      </c>
      <c r="G132" s="66" t="str">
        <f>Dati!M175</f>
        <v/>
      </c>
      <c r="H132" s="66" t="str">
        <f>Dati!N175</f>
        <v/>
      </c>
      <c r="I132" s="56">
        <f>IF($C$132="","",IF(D132="","",D132/$C$132*100))</f>
        <v>98.172762821283854</v>
      </c>
      <c r="J132" s="56" t="str">
        <f>IF($C$132="","",IF(E132="","",E132/$C$132*100))</f>
        <v/>
      </c>
      <c r="K132" s="56" t="str">
        <f>IF($C$132="","",IF(F132="","",F132/$C$132*100))</f>
        <v/>
      </c>
      <c r="L132" s="56" t="str">
        <f>IF($C$132="","",IF(G132="","",G132/$C$132*100))</f>
        <v/>
      </c>
      <c r="M132" s="56" t="str">
        <f>IF($C$132="","",IF(H132="","",H132/$C$132*100))</f>
        <v/>
      </c>
      <c r="Z132" s="86" t="s">
        <v>35</v>
      </c>
    </row>
    <row r="133" spans="1:29" x14ac:dyDescent="0.25">
      <c r="A133" s="66">
        <f>Dati!A176</f>
        <v>3</v>
      </c>
      <c r="B133" s="66">
        <f>Dati!B176</f>
        <v>2003</v>
      </c>
      <c r="C133" s="83">
        <f>IF(Dati!C176="","",LOG(Dati!C176))</f>
        <v>3.6020599913279625</v>
      </c>
      <c r="D133" s="66">
        <f>Dati!J176</f>
        <v>3.6232492903979003</v>
      </c>
      <c r="E133" s="66" t="str">
        <f>Dati!K176</f>
        <v/>
      </c>
      <c r="F133" s="66" t="str">
        <f>Dati!L176</f>
        <v/>
      </c>
      <c r="G133" s="66">
        <f>Dati!M176</f>
        <v>3.7242758696007892</v>
      </c>
      <c r="H133" s="66" t="str">
        <f>Dati!N176</f>
        <v/>
      </c>
      <c r="I133" s="56">
        <f>IF($C$133="","",IF(D133="","",D133/$C$133*100))</f>
        <v>100.58825502964837</v>
      </c>
      <c r="J133" s="56" t="str">
        <f>IF($C$133="","",IF(E133="","",E133/$C$133*100))</f>
        <v/>
      </c>
      <c r="K133" s="56" t="str">
        <f>IF($C$133="","",IF(F133="","",F133/$C$133*100))</f>
        <v/>
      </c>
      <c r="L133" s="56">
        <f>IF($C$133="","",IF(G133="","",G133/$C$133*100))</f>
        <v>103.39294399779749</v>
      </c>
      <c r="M133" s="56" t="str">
        <f>IF($C$133="","",IF(H133="","",H133/$C$133*100))</f>
        <v/>
      </c>
    </row>
    <row r="134" spans="1:29" x14ac:dyDescent="0.25">
      <c r="A134" s="66">
        <f>Dati!A177</f>
        <v>4</v>
      </c>
      <c r="B134" s="66">
        <f>Dati!B177</f>
        <v>2004</v>
      </c>
      <c r="C134" s="83" t="e">
        <f>IF(Dati!C177="","",LOG(Dati!C177))</f>
        <v>#VALUE!</v>
      </c>
      <c r="D134" s="66" t="e">
        <f>Dati!J177</f>
        <v>#VALUE!</v>
      </c>
      <c r="E134" s="66" t="str">
        <f>Dati!K177</f>
        <v/>
      </c>
      <c r="F134" s="66" t="str">
        <f>Dati!L177</f>
        <v/>
      </c>
      <c r="G134" s="66" t="e">
        <f>Dati!M177</f>
        <v>#VALUE!</v>
      </c>
      <c r="H134" s="66" t="str">
        <f>Dati!N177</f>
        <v/>
      </c>
      <c r="I134" s="56" t="e">
        <f>IF($C$134="","",IF(D134="","",D134/$C$134*100))</f>
        <v>#VALUE!</v>
      </c>
      <c r="J134" s="56" t="e">
        <f>IF($C$134="","",IF(E134="","",E134/$C$134*100))</f>
        <v>#VALUE!</v>
      </c>
      <c r="K134" s="56" t="e">
        <f>IF($C$134="","",IF(F134="","",F134/$C$134*100))</f>
        <v>#VALUE!</v>
      </c>
      <c r="L134" s="56" t="e">
        <f>IF($C$134="","",IF(G134="","",G134/$C$134*100))</f>
        <v>#VALUE!</v>
      </c>
      <c r="M134" s="56" t="e">
        <f>IF($C$134="","",IF(H134="","",H134/$C$134*100))</f>
        <v>#VALUE!</v>
      </c>
      <c r="W134" s="52">
        <v>1</v>
      </c>
      <c r="X134" s="52">
        <v>2</v>
      </c>
      <c r="Y134" s="52">
        <v>3</v>
      </c>
      <c r="Z134" s="52">
        <v>4</v>
      </c>
      <c r="AA134" s="52">
        <v>5</v>
      </c>
      <c r="AB134" s="52">
        <v>6</v>
      </c>
      <c r="AC134" s="52">
        <v>7</v>
      </c>
    </row>
    <row r="135" spans="1:29" x14ac:dyDescent="0.25">
      <c r="A135" s="66">
        <f>Dati!A178</f>
        <v>5</v>
      </c>
      <c r="B135" s="66" t="str">
        <f>Dati!B178</f>
        <v/>
      </c>
      <c r="C135" s="83" t="str">
        <f>IF(Dati!C178="","",LOG(Dati!C178))</f>
        <v/>
      </c>
      <c r="D135" s="66" t="str">
        <f>Dati!J178</f>
        <v/>
      </c>
      <c r="E135" s="66" t="str">
        <f>Dati!K178</f>
        <v/>
      </c>
      <c r="F135" s="66" t="str">
        <f>Dati!L178</f>
        <v/>
      </c>
      <c r="G135" s="66" t="str">
        <f>Dati!M178</f>
        <v/>
      </c>
      <c r="H135" s="66" t="str">
        <f>Dati!N178</f>
        <v/>
      </c>
      <c r="I135" s="56" t="str">
        <f>IF($C$135="","",IF(D135="","",D135/$C$135*100))</f>
        <v/>
      </c>
      <c r="J135" s="56" t="str">
        <f>IF($C$135="","",IF(E135="","",E135/$C$135*100))</f>
        <v/>
      </c>
      <c r="K135" s="56" t="str">
        <f>IF($C$135="","",IF(F135="","",F135/$C$135*100))</f>
        <v/>
      </c>
      <c r="L135" s="56" t="str">
        <f>IF($C$135="","",IF(G135="","",G135/$C$135*100))</f>
        <v/>
      </c>
      <c r="M135" s="56" t="str">
        <f>IF($C$135="","",IF(H135="","",H135/$C$135*100))</f>
        <v/>
      </c>
      <c r="U135" s="52" t="s">
        <v>53</v>
      </c>
      <c r="W135" s="52">
        <f>COUNT('Livello 1'!I136:M152)</f>
        <v>0</v>
      </c>
      <c r="X135" s="52">
        <f>COUNT('Livello 2'!I136:M152)</f>
        <v>0</v>
      </c>
      <c r="Y135" s="52">
        <f>COUNT('Livello 3'!I136:M152)</f>
        <v>2</v>
      </c>
      <c r="Z135" s="52">
        <f>COUNT('Livello 4'!I136:M152)</f>
        <v>2</v>
      </c>
      <c r="AA135" s="52">
        <f>COUNT('Livello 5'!I136:M152)</f>
        <v>0</v>
      </c>
      <c r="AB135" s="52">
        <f>COUNT('Livello 6'!I136:M152)</f>
        <v>0</v>
      </c>
      <c r="AC135" s="52">
        <f>COUNT('Livello 7'!I136:M152)</f>
        <v>0</v>
      </c>
    </row>
    <row r="136" spans="1:29" x14ac:dyDescent="0.25">
      <c r="A136" s="66">
        <f>Dati!A179</f>
        <v>6</v>
      </c>
      <c r="B136" s="66" t="str">
        <f>Dati!B179</f>
        <v/>
      </c>
      <c r="C136" s="83" t="str">
        <f>IF(Dati!C179="","",LOG(Dati!C179))</f>
        <v/>
      </c>
      <c r="D136" s="66" t="str">
        <f>Dati!J179</f>
        <v/>
      </c>
      <c r="E136" s="66" t="str">
        <f>Dati!K179</f>
        <v/>
      </c>
      <c r="F136" s="66" t="str">
        <f>Dati!L179</f>
        <v/>
      </c>
      <c r="G136" s="66" t="str">
        <f>Dati!M179</f>
        <v/>
      </c>
      <c r="H136" s="66" t="str">
        <f>Dati!N179</f>
        <v/>
      </c>
      <c r="I136" s="56" t="str">
        <f>IF($C$136="","",IF(D136="","",D136/$C$136*100))</f>
        <v/>
      </c>
      <c r="J136" s="56" t="str">
        <f>IF($C$136="","",IF(E136="","",E136/$C$136*100))</f>
        <v/>
      </c>
      <c r="K136" s="56" t="str">
        <f>IF($C$136="","",IF(F136="","",F136/$C$136*100))</f>
        <v/>
      </c>
      <c r="L136" s="56" t="str">
        <f>IF($C$136="","",IF(G136="","",G136/$C$136*100))</f>
        <v/>
      </c>
      <c r="M136" s="56" t="str">
        <f>IF($C$136="","",IF(H136="","",H136/$C$136*100))</f>
        <v/>
      </c>
      <c r="U136" s="52" t="s">
        <v>14</v>
      </c>
      <c r="W136" s="96" t="str">
        <f>'Livello 1'!L155</f>
        <v/>
      </c>
      <c r="X136" s="97" t="str">
        <f>'Livello 2'!L155</f>
        <v/>
      </c>
      <c r="Y136" s="97" t="e">
        <f>'Livello 3'!L155</f>
        <v>#VALUE!</v>
      </c>
      <c r="Z136" s="97" t="e">
        <f>'Livello 4'!L155</f>
        <v>#VALUE!</v>
      </c>
      <c r="AA136" s="97" t="str">
        <f>'Livello 5'!L155</f>
        <v/>
      </c>
      <c r="AB136" s="97" t="str">
        <f>'Livello 6'!L155</f>
        <v/>
      </c>
      <c r="AC136" s="97" t="str">
        <f>'Livello 7'!L155</f>
        <v/>
      </c>
    </row>
    <row r="137" spans="1:29" x14ac:dyDescent="0.25">
      <c r="A137" s="66">
        <f>Dati!A180</f>
        <v>7</v>
      </c>
      <c r="B137" s="66" t="str">
        <f>Dati!B180</f>
        <v/>
      </c>
      <c r="C137" s="83" t="str">
        <f>IF(Dati!C180="","",LOG(Dati!C180))</f>
        <v/>
      </c>
      <c r="D137" s="66" t="str">
        <f>Dati!J180</f>
        <v/>
      </c>
      <c r="E137" s="66" t="str">
        <f>Dati!K180</f>
        <v/>
      </c>
      <c r="F137" s="66" t="str">
        <f>Dati!L180</f>
        <v/>
      </c>
      <c r="G137" s="66" t="str">
        <f>Dati!M180</f>
        <v/>
      </c>
      <c r="H137" s="66" t="str">
        <f>Dati!N180</f>
        <v/>
      </c>
      <c r="I137" s="56" t="str">
        <f>IF($C$137="","",IF(D137="","",D137/$C$137*100))</f>
        <v/>
      </c>
      <c r="J137" s="56" t="str">
        <f>IF($C$137="","",IF(E137="","",E137/$C$137*100))</f>
        <v/>
      </c>
      <c r="K137" s="56" t="str">
        <f>IF($C$137="","",IF(F137="","",F137/$C$137*100))</f>
        <v/>
      </c>
      <c r="L137" s="56" t="str">
        <f>IF($C$137="","",IF(G137="","",G137/$C$137*100))</f>
        <v/>
      </c>
      <c r="M137" s="56" t="str">
        <f>IF($C$137="","",IF(H137="","",H137/$C$137*100))</f>
        <v/>
      </c>
      <c r="U137" s="52" t="s">
        <v>36</v>
      </c>
      <c r="Y137" s="52" t="str">
        <f>IF(Y140=0,"",IF(Y141&lt;2,"",AVERAGE('Livello 1'!I136:M152,'Livello 2'!I136:M152,'Livello 3'!I136:M152,'Livello 4'!I136:M152,'Livello 5'!I136:M152,'Livello 6'!I136:M152,'Livello 7'!I136:M152)))</f>
        <v/>
      </c>
    </row>
    <row r="138" spans="1:29" x14ac:dyDescent="0.25">
      <c r="A138" s="66">
        <f>Dati!A181</f>
        <v>8</v>
      </c>
      <c r="B138" s="66" t="e">
        <f>Dati!B181</f>
        <v>#REF!</v>
      </c>
      <c r="C138" s="83" t="e">
        <f>IF(Dati!C181="","",LOG(Dati!C181))</f>
        <v>#REF!</v>
      </c>
      <c r="D138" s="66" t="e">
        <f>Dati!J181</f>
        <v>#REF!</v>
      </c>
      <c r="E138" s="66" t="e">
        <f>Dati!K181</f>
        <v>#REF!</v>
      </c>
      <c r="F138" s="66" t="e">
        <f>Dati!L181</f>
        <v>#REF!</v>
      </c>
      <c r="G138" s="66" t="e">
        <f>Dati!M181</f>
        <v>#REF!</v>
      </c>
      <c r="H138" s="66" t="e">
        <f>Dati!N181</f>
        <v>#REF!</v>
      </c>
      <c r="I138" s="56" t="e">
        <f>IF($C$138="","",IF(D138="","",D138/$C$138*100))</f>
        <v>#REF!</v>
      </c>
      <c r="J138" s="56" t="e">
        <f>IF($C$138="","",IF(E138="","",E138/$C$138*100))</f>
        <v>#REF!</v>
      </c>
      <c r="K138" s="56" t="e">
        <f>IF($C$138="","",IF(F138="","",F138/$C$138*100))</f>
        <v>#REF!</v>
      </c>
      <c r="L138" s="56" t="e">
        <f>IF($C$138="","",IF(G138="","",G138/$C$138*100))</f>
        <v>#REF!</v>
      </c>
      <c r="M138" s="56" t="e">
        <f>IF($C$138="","",IF(H138="","",H138/$C$138*100))</f>
        <v>#REF!</v>
      </c>
      <c r="U138" s="52" t="s">
        <v>37</v>
      </c>
      <c r="W138" s="96" t="str">
        <f>'Livello 1'!L157</f>
        <v/>
      </c>
      <c r="X138" s="97" t="str">
        <f>'Livello 2'!L157</f>
        <v/>
      </c>
      <c r="Y138" s="97" t="e">
        <f>'Livello 3'!L157</f>
        <v>#VALUE!</v>
      </c>
      <c r="Z138" s="97" t="e">
        <f>'Livello 4'!L157</f>
        <v>#VALUE!</v>
      </c>
      <c r="AA138" s="97" t="str">
        <f>'Livello 5'!L157</f>
        <v/>
      </c>
      <c r="AB138" s="97" t="str">
        <f>'Livello 6'!L157</f>
        <v/>
      </c>
      <c r="AC138" s="97" t="str">
        <f>'Livello 7'!L157</f>
        <v/>
      </c>
    </row>
    <row r="139" spans="1:29" x14ac:dyDescent="0.25">
      <c r="A139" s="66">
        <f>Dati!A182</f>
        <v>9</v>
      </c>
      <c r="B139" s="66" t="e">
        <f>Dati!B182</f>
        <v>#REF!</v>
      </c>
      <c r="C139" s="83" t="e">
        <f>IF(Dati!C182="","",LOG(Dati!C182))</f>
        <v>#REF!</v>
      </c>
      <c r="D139" s="66" t="e">
        <f>Dati!J182</f>
        <v>#REF!</v>
      </c>
      <c r="E139" s="66" t="e">
        <f>Dati!K182</f>
        <v>#REF!</v>
      </c>
      <c r="F139" s="66" t="e">
        <f>Dati!L182</f>
        <v>#REF!</v>
      </c>
      <c r="G139" s="66" t="e">
        <f>Dati!M182</f>
        <v>#REF!</v>
      </c>
      <c r="H139" s="66" t="e">
        <f>Dati!N182</f>
        <v>#REF!</v>
      </c>
      <c r="I139" s="56" t="e">
        <f>IF($C$139="","",IF(D139="","",D139/$C$139*100))</f>
        <v>#REF!</v>
      </c>
      <c r="J139" s="56" t="e">
        <f>IF($C$139="","",IF(E139="","",E139/$C$139*100))</f>
        <v>#REF!</v>
      </c>
      <c r="K139" s="56" t="e">
        <f>IF($C$139="","",IF(F139="","",F139/$C$139*100))</f>
        <v>#REF!</v>
      </c>
      <c r="L139" s="56" t="e">
        <f>IF($C$139="","",IF(G139="","",G139/$C$139*100))</f>
        <v>#REF!</v>
      </c>
      <c r="M139" s="56" t="e">
        <f>IF($C$139="","",IF(H139="","",H139/$C$139*100))</f>
        <v>#REF!</v>
      </c>
      <c r="U139" s="52" t="s">
        <v>38</v>
      </c>
      <c r="W139" s="96" t="str">
        <f>'Livello 1'!L158</f>
        <v/>
      </c>
      <c r="X139" s="97" t="str">
        <f>'Livello 2'!L158</f>
        <v/>
      </c>
      <c r="Y139" s="97" t="e">
        <f>'Livello 3'!L158</f>
        <v>#VALUE!</v>
      </c>
      <c r="Z139" s="97" t="e">
        <f>'Livello 4'!L158</f>
        <v>#VALUE!</v>
      </c>
      <c r="AA139" s="97" t="str">
        <f>'Livello 5'!L158</f>
        <v/>
      </c>
      <c r="AB139" s="97" t="str">
        <f>'Livello 6'!L158</f>
        <v/>
      </c>
      <c r="AC139" s="97" t="str">
        <f>'Livello 7'!L158</f>
        <v/>
      </c>
    </row>
    <row r="140" spans="1:29" x14ac:dyDescent="0.25">
      <c r="A140" s="66">
        <f>Dati!A183</f>
        <v>10</v>
      </c>
      <c r="B140" s="66" t="e">
        <f>Dati!B183</f>
        <v>#REF!</v>
      </c>
      <c r="C140" s="83" t="e">
        <f>IF(Dati!C183="","",LOG(Dati!C183))</f>
        <v>#REF!</v>
      </c>
      <c r="D140" s="66" t="e">
        <f>Dati!J183</f>
        <v>#REF!</v>
      </c>
      <c r="E140" s="66" t="e">
        <f>Dati!K183</f>
        <v>#REF!</v>
      </c>
      <c r="F140" s="66" t="e">
        <f>Dati!L183</f>
        <v>#REF!</v>
      </c>
      <c r="G140" s="66" t="e">
        <f>Dati!M183</f>
        <v>#REF!</v>
      </c>
      <c r="H140" s="66" t="e">
        <f>Dati!N183</f>
        <v>#REF!</v>
      </c>
      <c r="I140" s="56" t="e">
        <f>IF($C$140="","",IF(D140="","",D140/$C$140*100))</f>
        <v>#REF!</v>
      </c>
      <c r="J140" s="56" t="e">
        <f>IF($C$140="","",IF(E140="","",E140/$C$140*100))</f>
        <v>#REF!</v>
      </c>
      <c r="K140" s="56" t="e">
        <f>IF($C$140="","",IF(F140="","",F140/$C$140*100))</f>
        <v>#REF!</v>
      </c>
      <c r="L140" s="56" t="e">
        <f>IF($C$140="","",IF(G140="","",G140/$C$140*100))</f>
        <v>#REF!</v>
      </c>
      <c r="M140" s="56" t="e">
        <f>IF($C$140="","",IF(H140="","",H140/$C$140*100))</f>
        <v>#REF!</v>
      </c>
      <c r="U140" s="52" t="s">
        <v>39</v>
      </c>
      <c r="Y140" s="78">
        <f>COUNT('Livello 1'!I136:M152,'Livello 2'!I136:M152,'Livello 3'!I136:M152,'Livello 4'!I136:M152,'Livello 5'!I136:M152,'Livello 6'!I136:M152,'Livello 7'!I136:M152)</f>
        <v>4</v>
      </c>
    </row>
    <row r="141" spans="1:29" x14ac:dyDescent="0.25">
      <c r="A141" s="66">
        <f>Dati!A184</f>
        <v>11</v>
      </c>
      <c r="B141" s="66" t="e">
        <f>Dati!B184</f>
        <v>#REF!</v>
      </c>
      <c r="C141" s="83" t="e">
        <f>IF(Dati!C184="","",LOG(Dati!C184))</f>
        <v>#REF!</v>
      </c>
      <c r="D141" s="66" t="e">
        <f>Dati!J184</f>
        <v>#REF!</v>
      </c>
      <c r="E141" s="66" t="e">
        <f>Dati!K184</f>
        <v>#REF!</v>
      </c>
      <c r="F141" s="66" t="e">
        <f>Dati!L184</f>
        <v>#REF!</v>
      </c>
      <c r="G141" s="66" t="e">
        <f>Dati!M184</f>
        <v>#REF!</v>
      </c>
      <c r="H141" s="66" t="e">
        <f>Dati!N184</f>
        <v>#REF!</v>
      </c>
      <c r="I141" s="56" t="e">
        <f>IF($C$141="","",IF(D141="","",D141/$C$141*100))</f>
        <v>#REF!</v>
      </c>
      <c r="J141" s="56" t="e">
        <f>IF($C$141="","",IF(E141="","",E141/$C$141*100))</f>
        <v>#REF!</v>
      </c>
      <c r="K141" s="56" t="e">
        <f>IF($C$141="","",IF(F141="","",F141/$C$141*100))</f>
        <v>#REF!</v>
      </c>
      <c r="L141" s="56" t="e">
        <f>IF($C$141="","",IF(G141="","",G141/$C$141*100))</f>
        <v>#REF!</v>
      </c>
      <c r="M141" s="56" t="e">
        <f>IF($C$141="","",IF(H141="","",H141/$C$141*100))</f>
        <v>#REF!</v>
      </c>
      <c r="U141" s="52" t="s">
        <v>40</v>
      </c>
      <c r="Y141" s="78">
        <f>COUNT(W138:AC138)</f>
        <v>0</v>
      </c>
    </row>
    <row r="142" spans="1:29" ht="15.6" x14ac:dyDescent="0.35">
      <c r="A142" s="66">
        <f>Dati!A185</f>
        <v>12</v>
      </c>
      <c r="B142" s="66" t="e">
        <f>Dati!B185</f>
        <v>#REF!</v>
      </c>
      <c r="C142" s="83" t="e">
        <f>IF(Dati!C185="","",LOG(Dati!C185))</f>
        <v>#REF!</v>
      </c>
      <c r="D142" s="66" t="e">
        <f>Dati!J185</f>
        <v>#REF!</v>
      </c>
      <c r="E142" s="66" t="e">
        <f>Dati!K185</f>
        <v>#REF!</v>
      </c>
      <c r="F142" s="66" t="e">
        <f>Dati!L185</f>
        <v>#REF!</v>
      </c>
      <c r="G142" s="66" t="e">
        <f>Dati!M185</f>
        <v>#REF!</v>
      </c>
      <c r="H142" s="66" t="e">
        <f>Dati!N185</f>
        <v>#REF!</v>
      </c>
      <c r="I142" s="56" t="e">
        <f>IF($C$142="","",IF(D142="","",D142/$C$142*100))</f>
        <v>#REF!</v>
      </c>
      <c r="J142" s="56" t="e">
        <f>IF($C$142="","",IF(E142="","",E142/$C$142*100))</f>
        <v>#REF!</v>
      </c>
      <c r="K142" s="56" t="e">
        <f>IF($C$142="","",IF(F142="","",F142/$C$142*100))</f>
        <v>#REF!</v>
      </c>
      <c r="L142" s="56" t="e">
        <f>IF($C$142="","",IF(G142="","",G142/$C$142*100))</f>
        <v>#REF!</v>
      </c>
      <c r="M142" s="56" t="e">
        <f>IF($C$142="","",IF(H142="","",H142/$C$142*100))</f>
        <v>#REF!</v>
      </c>
      <c r="U142" s="52" t="s">
        <v>41</v>
      </c>
      <c r="Y142" s="78">
        <f>Y141-1</f>
        <v>-1</v>
      </c>
    </row>
    <row r="143" spans="1:29" x14ac:dyDescent="0.25">
      <c r="A143" s="66">
        <f>Dati!A186</f>
        <v>13</v>
      </c>
      <c r="B143" s="66" t="e">
        <f>Dati!B186</f>
        <v>#REF!</v>
      </c>
      <c r="C143" s="83" t="e">
        <f>IF(Dati!C186="","",LOG(Dati!C186))</f>
        <v>#REF!</v>
      </c>
      <c r="D143" s="66" t="e">
        <f>Dati!J186</f>
        <v>#REF!</v>
      </c>
      <c r="E143" s="66" t="e">
        <f>Dati!K186</f>
        <v>#REF!</v>
      </c>
      <c r="F143" s="66" t="e">
        <f>Dati!L186</f>
        <v>#REF!</v>
      </c>
      <c r="G143" s="66" t="e">
        <f>Dati!M186</f>
        <v>#REF!</v>
      </c>
      <c r="H143" s="66" t="e">
        <f>Dati!N186</f>
        <v>#REF!</v>
      </c>
      <c r="I143" s="56" t="e">
        <f>IF($C$143="","",IF(D143="","",D143/$C$143*100))</f>
        <v>#REF!</v>
      </c>
      <c r="J143" s="56" t="e">
        <f>IF($C$143="","",IF(E143="","",E143/$C$143*100))</f>
        <v>#REF!</v>
      </c>
      <c r="K143" s="56" t="e">
        <f>IF($C$143="","",IF(F143="","",F143/$C$143*100))</f>
        <v>#REF!</v>
      </c>
      <c r="L143" s="56" t="e">
        <f>IF($C$143="","",IF(G143="","",G143/$C$143*100))</f>
        <v>#REF!</v>
      </c>
      <c r="M143" s="56" t="e">
        <f>IF($C$143="","",IF(H143="","",H143/$C$143*100))</f>
        <v>#REF!</v>
      </c>
      <c r="U143" s="52" t="s">
        <v>42</v>
      </c>
      <c r="Y143" s="78">
        <f>Y140-Y141</f>
        <v>4</v>
      </c>
    </row>
    <row r="144" spans="1:29" x14ac:dyDescent="0.25">
      <c r="A144" s="66">
        <f>Dati!A187</f>
        <v>14</v>
      </c>
      <c r="B144" s="66" t="e">
        <f>Dati!B187</f>
        <v>#REF!</v>
      </c>
      <c r="C144" s="83" t="e">
        <f>IF(Dati!C187="","",LOG(Dati!C187))</f>
        <v>#REF!</v>
      </c>
      <c r="D144" s="66" t="e">
        <f>Dati!J187</f>
        <v>#REF!</v>
      </c>
      <c r="E144" s="66" t="e">
        <f>Dati!K187</f>
        <v>#REF!</v>
      </c>
      <c r="F144" s="66" t="e">
        <f>Dati!L187</f>
        <v>#REF!</v>
      </c>
      <c r="G144" s="66" t="e">
        <f>Dati!M187</f>
        <v>#REF!</v>
      </c>
      <c r="H144" s="66" t="e">
        <f>Dati!N187</f>
        <v>#REF!</v>
      </c>
      <c r="I144" s="56" t="e">
        <f>IF($C$144="","",IF(D144="","",D144/$C$144*100))</f>
        <v>#REF!</v>
      </c>
      <c r="J144" s="56" t="e">
        <f>IF($C$144="","",IF(E144="","",E144/$C$144*100))</f>
        <v>#REF!</v>
      </c>
      <c r="K144" s="56" t="e">
        <f>IF($C$144="","",IF(F144="","",F144/$C$144*100))</f>
        <v>#REF!</v>
      </c>
      <c r="L144" s="56" t="e">
        <f>IF($C$144="","",IF(G144="","",G144/$C$144*100))</f>
        <v>#REF!</v>
      </c>
      <c r="M144" s="56" t="e">
        <f>IF($C$144="","",IF(H144="","",H144/$C$144*100))</f>
        <v>#REF!</v>
      </c>
      <c r="U144" s="52" t="s">
        <v>43</v>
      </c>
      <c r="Y144" s="99" t="str">
        <f>IF(Y141&lt;2,"",SUM(W138:AC138)/Y143)</f>
        <v/>
      </c>
    </row>
    <row r="145" spans="1:29" x14ac:dyDescent="0.25">
      <c r="A145" s="66">
        <f>Dati!A188</f>
        <v>15</v>
      </c>
      <c r="B145" s="66" t="e">
        <f>Dati!B188</f>
        <v>#REF!</v>
      </c>
      <c r="C145" s="83" t="e">
        <f>IF(Dati!C188="","",LOG(Dati!C188))</f>
        <v>#REF!</v>
      </c>
      <c r="D145" s="66" t="e">
        <f>Dati!J188</f>
        <v>#REF!</v>
      </c>
      <c r="E145" s="66" t="e">
        <f>Dati!K188</f>
        <v>#REF!</v>
      </c>
      <c r="F145" s="66" t="e">
        <f>Dati!L188</f>
        <v>#REF!</v>
      </c>
      <c r="G145" s="66" t="e">
        <f>Dati!M188</f>
        <v>#REF!</v>
      </c>
      <c r="H145" s="66" t="e">
        <f>Dati!N188</f>
        <v>#REF!</v>
      </c>
      <c r="I145" s="56" t="e">
        <f>IF($C$145="","",IF(D145="","",D145/$C$145*100))</f>
        <v>#REF!</v>
      </c>
      <c r="J145" s="56" t="e">
        <f>IF($C$145="","",IF(E145="","",E145/$C$145*100))</f>
        <v>#REF!</v>
      </c>
      <c r="K145" s="56" t="e">
        <f>IF($C$145="","",IF(F145="","",F145/$C$145*100))</f>
        <v>#REF!</v>
      </c>
      <c r="L145" s="56" t="e">
        <f>IF($C$145="","",IF(G145="","",G145/$C$145*100))</f>
        <v>#REF!</v>
      </c>
      <c r="M145" s="56" t="e">
        <f>IF($C$145="","",IF(H145="","",H145/$C$145*100))</f>
        <v>#REF!</v>
      </c>
      <c r="U145" s="52" t="s">
        <v>44</v>
      </c>
      <c r="W145" s="99" t="str">
        <f>IF(W138="","",(Y137-W136)^2*W135)</f>
        <v/>
      </c>
      <c r="X145" s="99" t="str">
        <f>IF(X138="","",(Y137-X136)^2*X135)</f>
        <v/>
      </c>
      <c r="Y145" s="99" t="e">
        <f>IF(Y138="","",(Y137-Y136)^2*Y135)</f>
        <v>#VALUE!</v>
      </c>
      <c r="Z145" s="99" t="e">
        <f>IF(Z138="","",(Y137-Z136)^2*Z135)</f>
        <v>#VALUE!</v>
      </c>
      <c r="AA145" s="99" t="str">
        <f>IF(AA138="","",(Y137-AA136)^2*AA135)</f>
        <v/>
      </c>
      <c r="AB145" s="99" t="str">
        <f>IF(AB138="","",(Y137-AB136)^2*AB135)</f>
        <v/>
      </c>
      <c r="AC145" s="99" t="str">
        <f>IF(AC138="","",(Y137-AC136)^2*AC135)</f>
        <v/>
      </c>
    </row>
    <row r="146" spans="1:29" x14ac:dyDescent="0.25">
      <c r="A146" s="66">
        <f>Dati!A189</f>
        <v>16</v>
      </c>
      <c r="B146" s="66" t="e">
        <f>Dati!B189</f>
        <v>#REF!</v>
      </c>
      <c r="C146" s="83" t="e">
        <f>IF(Dati!C189="","",LOG(Dati!C189))</f>
        <v>#REF!</v>
      </c>
      <c r="D146" s="66" t="e">
        <f>Dati!J189</f>
        <v>#REF!</v>
      </c>
      <c r="E146" s="66" t="e">
        <f>Dati!K189</f>
        <v>#REF!</v>
      </c>
      <c r="F146" s="66" t="e">
        <f>Dati!L189</f>
        <v>#REF!</v>
      </c>
      <c r="G146" s="66" t="e">
        <f>Dati!M189</f>
        <v>#REF!</v>
      </c>
      <c r="H146" s="66" t="e">
        <f>Dati!N189</f>
        <v>#REF!</v>
      </c>
      <c r="I146" s="56" t="e">
        <f>IF($C$146="","",IF(D146="","",D146/$C$146*100))</f>
        <v>#REF!</v>
      </c>
      <c r="J146" s="56" t="e">
        <f>IF($C$146="","",IF(E146="","",E146/$C$146*100))</f>
        <v>#REF!</v>
      </c>
      <c r="K146" s="56" t="e">
        <f>IF($C$146="","",IF(F146="","",F146/$C$146*100))</f>
        <v>#REF!</v>
      </c>
      <c r="L146" s="56" t="e">
        <f>IF($C$146="","",IF(G146="","",G146/$C$146*100))</f>
        <v>#REF!</v>
      </c>
      <c r="M146" s="56" t="e">
        <f>IF($C$146="","",IF(H146="","",H146/$C$146*100))</f>
        <v>#REF!</v>
      </c>
      <c r="U146" s="52" t="s">
        <v>45</v>
      </c>
      <c r="Y146" s="99" t="str">
        <f>IF(Y141&lt;2,"",SUM(W145:AC145)/Y142)</f>
        <v/>
      </c>
      <c r="AC146" s="96"/>
    </row>
    <row r="147" spans="1:29" x14ac:dyDescent="0.25">
      <c r="A147" s="66">
        <f>Dati!A190</f>
        <v>17</v>
      </c>
      <c r="B147" s="66" t="e">
        <f>Dati!B190</f>
        <v>#REF!</v>
      </c>
      <c r="C147" s="83" t="e">
        <f>IF(Dati!C190="","",LOG(Dati!C190))</f>
        <v>#REF!</v>
      </c>
      <c r="D147" s="66" t="e">
        <f>Dati!J190</f>
        <v>#REF!</v>
      </c>
      <c r="E147" s="66" t="e">
        <f>Dati!K190</f>
        <v>#REF!</v>
      </c>
      <c r="F147" s="66" t="e">
        <f>Dati!L190</f>
        <v>#REF!</v>
      </c>
      <c r="G147" s="66" t="e">
        <f>Dati!M190</f>
        <v>#REF!</v>
      </c>
      <c r="H147" s="66" t="e">
        <f>Dati!N190</f>
        <v>#REF!</v>
      </c>
      <c r="I147" s="56" t="e">
        <f>IF($C$147="","",IF(D147="","",D147/$C$147*100))</f>
        <v>#REF!</v>
      </c>
      <c r="J147" s="56" t="e">
        <f>IF($C$147="","",IF(E147="","",E147/$C$147*100))</f>
        <v>#REF!</v>
      </c>
      <c r="K147" s="56" t="e">
        <f>IF($C$147="","",IF(F147="","",F147/$C$147*100))</f>
        <v>#REF!</v>
      </c>
      <c r="L147" s="56" t="e">
        <f>IF($C$147="","",IF(G147="","",G147/$C$147*100))</f>
        <v>#REF!</v>
      </c>
      <c r="M147" s="56" t="e">
        <f>IF($C$147="","",IF(H147="","",H147/$C$147*100))</f>
        <v>#REF!</v>
      </c>
      <c r="U147" s="86" t="s">
        <v>46</v>
      </c>
      <c r="V147" s="86"/>
      <c r="Y147" s="100" t="str">
        <f>IF(Y141&lt;2,"",Y146/Y144)</f>
        <v/>
      </c>
    </row>
    <row r="148" spans="1:29" x14ac:dyDescent="0.25">
      <c r="A148" s="66"/>
      <c r="B148" s="66"/>
      <c r="C148" s="67"/>
      <c r="D148" s="66"/>
      <c r="E148" s="66"/>
      <c r="F148" s="66"/>
      <c r="G148" s="66"/>
      <c r="H148" s="66"/>
      <c r="U148" s="86" t="s">
        <v>50</v>
      </c>
      <c r="V148" s="86"/>
      <c r="Y148" s="100" t="str">
        <f>IF(Y141&lt;2,"",FINV(0.05,Y142,Y143))</f>
        <v/>
      </c>
    </row>
    <row r="149" spans="1:29" x14ac:dyDescent="0.25">
      <c r="A149" s="66"/>
      <c r="B149" s="66"/>
      <c r="C149" s="83"/>
      <c r="D149" s="83"/>
      <c r="E149" s="83"/>
      <c r="F149" s="83"/>
      <c r="G149" s="83"/>
      <c r="H149" s="83"/>
      <c r="U149" s="79" t="s">
        <v>47</v>
      </c>
      <c r="V149" s="79"/>
      <c r="Y149" s="101" t="str">
        <f>IF(Y141&lt;2,"",FDIST(Y147,Y142,Y143))</f>
        <v/>
      </c>
    </row>
    <row r="150" spans="1:29" x14ac:dyDescent="0.25">
      <c r="D150" s="52" t="s">
        <v>7</v>
      </c>
      <c r="H150" s="86" t="s">
        <v>14</v>
      </c>
      <c r="I150" s="86"/>
      <c r="J150" s="103" t="e">
        <f>IF(COUNT(I131:M147)=0,"Dati non presenti",AVERAGE(I131:M147))</f>
        <v>#VALUE!</v>
      </c>
      <c r="K150" s="86"/>
    </row>
    <row r="151" spans="1:29" x14ac:dyDescent="0.25">
      <c r="H151" s="86" t="s">
        <v>6</v>
      </c>
      <c r="I151" s="86"/>
      <c r="J151" s="86" t="e">
        <f>IF(COUNT(I131:M147)&lt;2,"",STDEV(I131:M147)*2)</f>
        <v>#VALUE!</v>
      </c>
      <c r="K151" s="86"/>
      <c r="U151" s="102"/>
      <c r="V151" s="102"/>
      <c r="W151" s="102"/>
      <c r="X151" s="102"/>
      <c r="Y151" s="102" t="str">
        <f>IF(Y141&lt;2,"",IF(Y147&lt;Y148,"Le accuratezze dei livelli sono uguali con P &lt; 0.05","Attenzione: le accuratezze dei livelli non sono uguali con P &lt; 0.05"))</f>
        <v/>
      </c>
      <c r="Z151" s="102"/>
      <c r="AA151" s="102"/>
    </row>
    <row r="154" spans="1:29" x14ac:dyDescent="0.25">
      <c r="A154" s="52" t="s">
        <v>20</v>
      </c>
      <c r="D154" s="45"/>
      <c r="E154" s="44"/>
      <c r="F154" s="44"/>
    </row>
    <row r="155" spans="1:29" ht="36" x14ac:dyDescent="0.25">
      <c r="A155" s="66" t="str">
        <f>Dati!A205</f>
        <v>N.</v>
      </c>
      <c r="B155" s="66" t="str">
        <f>Dati!B205</f>
        <v>Anno</v>
      </c>
      <c r="C155" s="66" t="str">
        <f>Dati!C205</f>
        <v>Valore assegnato</v>
      </c>
      <c r="D155" s="66">
        <f>Dati!J205</f>
        <v>1</v>
      </c>
      <c r="E155" s="66">
        <f>Dati!K205</f>
        <v>2</v>
      </c>
      <c r="F155" s="66">
        <f>Dati!L205</f>
        <v>3</v>
      </c>
      <c r="G155" s="66">
        <f>Dati!M205</f>
        <v>4</v>
      </c>
      <c r="H155" s="66">
        <f>Dati!N205</f>
        <v>5</v>
      </c>
      <c r="I155" s="1016" t="s">
        <v>13</v>
      </c>
      <c r="J155" s="1016"/>
      <c r="K155" s="1016"/>
      <c r="L155" s="1016"/>
      <c r="M155" s="1016"/>
    </row>
    <row r="156" spans="1:29" x14ac:dyDescent="0.25">
      <c r="A156" s="66">
        <f>Dati!A206</f>
        <v>1</v>
      </c>
      <c r="B156" s="66" t="e">
        <f>Dati!B206</f>
        <v>#REF!</v>
      </c>
      <c r="C156" s="83" t="e">
        <f>IF(Dati!C206="","",LOG(Dati!C206))</f>
        <v>#REF!</v>
      </c>
      <c r="D156" s="66" t="e">
        <f>Dati!J206</f>
        <v>#REF!</v>
      </c>
      <c r="E156" s="66" t="e">
        <f>Dati!K206</f>
        <v>#REF!</v>
      </c>
      <c r="F156" s="66" t="e">
        <f>Dati!L206</f>
        <v>#REF!</v>
      </c>
      <c r="G156" s="66" t="e">
        <f>Dati!M206</f>
        <v>#REF!</v>
      </c>
      <c r="H156" s="66" t="e">
        <f>Dati!N206</f>
        <v>#REF!</v>
      </c>
      <c r="I156" s="56" t="e">
        <f>IF($C$156="","",IF(D156="","",D156/$C$156*100))</f>
        <v>#REF!</v>
      </c>
      <c r="J156" s="56" t="e">
        <f>IF($C$156="","",IF(E156="","",E156/$C$156*100))</f>
        <v>#REF!</v>
      </c>
      <c r="K156" s="56" t="e">
        <f>IF($C$156="","",IF(F156="","",F156/$C$156*100))</f>
        <v>#REF!</v>
      </c>
      <c r="L156" s="56" t="e">
        <f>IF($C$156="","",IF(G156="","",G156/$C$156*100))</f>
        <v>#REF!</v>
      </c>
      <c r="M156" s="56" t="e">
        <f>IF($C$156="","",IF(H156="","",H156/$C$156*100))</f>
        <v>#REF!</v>
      </c>
      <c r="W156" s="96"/>
      <c r="X156" s="97"/>
      <c r="Y156" s="97"/>
      <c r="Z156" s="97"/>
      <c r="AA156" s="97"/>
      <c r="AB156" s="97"/>
      <c r="AC156" s="97"/>
    </row>
    <row r="157" spans="1:29" x14ac:dyDescent="0.25">
      <c r="A157" s="66">
        <f>Dati!A207</f>
        <v>2</v>
      </c>
      <c r="B157" s="66" t="e">
        <f>Dati!B207</f>
        <v>#REF!</v>
      </c>
      <c r="C157" s="83" t="e">
        <f>IF(Dati!C207="","",LOG(Dati!C207))</f>
        <v>#REF!</v>
      </c>
      <c r="D157" s="66" t="e">
        <f>Dati!J207</f>
        <v>#REF!</v>
      </c>
      <c r="E157" s="66" t="e">
        <f>Dati!K207</f>
        <v>#REF!</v>
      </c>
      <c r="F157" s="66" t="e">
        <f>Dati!L207</f>
        <v>#REF!</v>
      </c>
      <c r="G157" s="66" t="e">
        <f>Dati!M207</f>
        <v>#REF!</v>
      </c>
      <c r="H157" s="66" t="e">
        <f>Dati!N207</f>
        <v>#REF!</v>
      </c>
      <c r="I157" s="56" t="e">
        <f>IF($C$157="","",IF(D157="","",D157/$C$157*100))</f>
        <v>#REF!</v>
      </c>
      <c r="J157" s="56" t="e">
        <f>IF($C$157="","",IF(E157="","",E157/$C$157*100))</f>
        <v>#REF!</v>
      </c>
      <c r="K157" s="56" t="e">
        <f>IF($C$157="","",IF(F157="","",F157/$C$157*100))</f>
        <v>#REF!</v>
      </c>
      <c r="L157" s="56" t="e">
        <f>IF($C$157="","",IF(G157="","",G157/$C$157*100))</f>
        <v>#REF!</v>
      </c>
      <c r="M157" s="56" t="e">
        <f>IF($C$157="","",IF(H157="","",H157/$C$157*100))</f>
        <v>#REF!</v>
      </c>
    </row>
    <row r="158" spans="1:29" x14ac:dyDescent="0.25">
      <c r="A158" s="66">
        <f>Dati!A208</f>
        <v>3</v>
      </c>
      <c r="B158" s="66" t="e">
        <f>Dati!B208</f>
        <v>#REF!</v>
      </c>
      <c r="C158" s="83" t="e">
        <f>IF(Dati!C208="","",LOG(Dati!C208))</f>
        <v>#REF!</v>
      </c>
      <c r="D158" s="66" t="e">
        <f>Dati!J208</f>
        <v>#REF!</v>
      </c>
      <c r="E158" s="66" t="e">
        <f>Dati!K208</f>
        <v>#REF!</v>
      </c>
      <c r="F158" s="66" t="e">
        <f>Dati!L208</f>
        <v>#REF!</v>
      </c>
      <c r="G158" s="66" t="e">
        <f>Dati!M208</f>
        <v>#REF!</v>
      </c>
      <c r="H158" s="66" t="e">
        <f>Dati!N208</f>
        <v>#REF!</v>
      </c>
      <c r="I158" s="56" t="e">
        <f>IF($C$158="","",IF(D158="","",D158/$C$158*100))</f>
        <v>#REF!</v>
      </c>
      <c r="J158" s="56" t="e">
        <f>IF($C$158="","",IF(E158="","",E158/$C$158*100))</f>
        <v>#REF!</v>
      </c>
      <c r="K158" s="56" t="e">
        <f>IF($C$158="","",IF(F158="","",F158/$C$158*100))</f>
        <v>#REF!</v>
      </c>
      <c r="L158" s="56" t="e">
        <f>IF($C$158="","",IF(G158="","",G158/$C$158*100))</f>
        <v>#REF!</v>
      </c>
      <c r="M158" s="56" t="e">
        <f>IF($C$158="","",IF(H158="","",H158/$C$158*100))</f>
        <v>#REF!</v>
      </c>
      <c r="Z158" s="86" t="s">
        <v>35</v>
      </c>
    </row>
    <row r="159" spans="1:29" x14ac:dyDescent="0.25">
      <c r="A159" s="66">
        <f>Dati!A209</f>
        <v>4</v>
      </c>
      <c r="B159" s="66" t="e">
        <f>Dati!B209</f>
        <v>#REF!</v>
      </c>
      <c r="C159" s="83" t="e">
        <f>IF(Dati!C209="","",LOG(Dati!C209))</f>
        <v>#REF!</v>
      </c>
      <c r="D159" s="66" t="e">
        <f>Dati!J209</f>
        <v>#REF!</v>
      </c>
      <c r="E159" s="66" t="e">
        <f>Dati!K209</f>
        <v>#REF!</v>
      </c>
      <c r="F159" s="66" t="e">
        <f>Dati!L209</f>
        <v>#REF!</v>
      </c>
      <c r="G159" s="66" t="e">
        <f>Dati!M209</f>
        <v>#REF!</v>
      </c>
      <c r="H159" s="66" t="e">
        <f>Dati!N209</f>
        <v>#REF!</v>
      </c>
      <c r="I159" s="56" t="e">
        <f>IF($C$159="","",IF(D159="","",D159/$C$159*100))</f>
        <v>#REF!</v>
      </c>
      <c r="J159" s="56" t="e">
        <f>IF($C$159="","",IF(E159="","",E159/$C$159*100))</f>
        <v>#REF!</v>
      </c>
      <c r="K159" s="56" t="e">
        <f>IF($C$159="","",IF(F159="","",F159/$C$159*100))</f>
        <v>#REF!</v>
      </c>
      <c r="L159" s="56" t="e">
        <f>IF($C$159="","",IF(G159="","",G159/$C$159*100))</f>
        <v>#REF!</v>
      </c>
      <c r="M159" s="56" t="e">
        <f>IF($C$159="","",IF(H159="","",H159/$C$159*100))</f>
        <v>#REF!</v>
      </c>
    </row>
    <row r="160" spans="1:29" x14ac:dyDescent="0.25">
      <c r="A160" s="66">
        <f>Dati!A210</f>
        <v>5</v>
      </c>
      <c r="B160" s="66" t="e">
        <f>Dati!B210</f>
        <v>#REF!</v>
      </c>
      <c r="C160" s="83" t="e">
        <f>IF(Dati!C210="","",LOG(Dati!C210))</f>
        <v>#REF!</v>
      </c>
      <c r="D160" s="66" t="e">
        <f>Dati!J210</f>
        <v>#REF!</v>
      </c>
      <c r="E160" s="66" t="e">
        <f>Dati!K210</f>
        <v>#REF!</v>
      </c>
      <c r="F160" s="66" t="e">
        <f>Dati!L210</f>
        <v>#REF!</v>
      </c>
      <c r="G160" s="66" t="e">
        <f>Dati!M210</f>
        <v>#REF!</v>
      </c>
      <c r="H160" s="66" t="e">
        <f>Dati!N210</f>
        <v>#REF!</v>
      </c>
      <c r="I160" s="56" t="e">
        <f>IF($C$160="","",IF(D160="","",D160/$C$160*100))</f>
        <v>#REF!</v>
      </c>
      <c r="J160" s="56" t="e">
        <f>IF($C$160="","",IF(E160="","",E160/$C$160*100))</f>
        <v>#REF!</v>
      </c>
      <c r="K160" s="56" t="e">
        <f>IF($C$160="","",IF(F160="","",F160/$C$160*100))</f>
        <v>#REF!</v>
      </c>
      <c r="L160" s="56" t="e">
        <f>IF($C$160="","",IF(G160="","",G160/$C$160*100))</f>
        <v>#REF!</v>
      </c>
      <c r="M160" s="56" t="e">
        <f>IF($C$160="","",IF(H160="","",H160/$C$160*100))</f>
        <v>#REF!</v>
      </c>
      <c r="W160" s="52">
        <v>1</v>
      </c>
      <c r="X160" s="52">
        <v>2</v>
      </c>
      <c r="Y160" s="52">
        <v>3</v>
      </c>
      <c r="Z160" s="52">
        <v>4</v>
      </c>
      <c r="AA160" s="52">
        <v>5</v>
      </c>
      <c r="AB160" s="52">
        <v>6</v>
      </c>
      <c r="AC160" s="52">
        <v>7</v>
      </c>
    </row>
    <row r="161" spans="1:29" x14ac:dyDescent="0.25">
      <c r="A161" s="66">
        <f>Dati!A211</f>
        <v>6</v>
      </c>
      <c r="B161" s="66" t="e">
        <f>Dati!B211</f>
        <v>#REF!</v>
      </c>
      <c r="C161" s="83" t="e">
        <f>IF(Dati!C211="","",LOG(Dati!C211))</f>
        <v>#REF!</v>
      </c>
      <c r="D161" s="66" t="e">
        <f>Dati!J211</f>
        <v>#REF!</v>
      </c>
      <c r="E161" s="66" t="e">
        <f>Dati!K211</f>
        <v>#REF!</v>
      </c>
      <c r="F161" s="66" t="e">
        <f>Dati!L211</f>
        <v>#REF!</v>
      </c>
      <c r="G161" s="66" t="e">
        <f>Dati!M211</f>
        <v>#REF!</v>
      </c>
      <c r="H161" s="66" t="e">
        <f>Dati!N211</f>
        <v>#REF!</v>
      </c>
      <c r="I161" s="56" t="e">
        <f>IF($C$161="","",IF(D161="","",D161/$C$161*100))</f>
        <v>#REF!</v>
      </c>
      <c r="J161" s="56" t="e">
        <f>IF($C$161="","",IF(E161="","",E161/$C$161*100))</f>
        <v>#REF!</v>
      </c>
      <c r="K161" s="56" t="e">
        <f>IF($C$161="","",IF(F161="","",F161/$C$161*100))</f>
        <v>#REF!</v>
      </c>
      <c r="L161" s="56" t="e">
        <f>IF($C$161="","",IF(G161="","",G161/$C$161*100))</f>
        <v>#REF!</v>
      </c>
      <c r="M161" s="56" t="e">
        <f>IF($C$161="","",IF(H161="","",H161/$C$161*100))</f>
        <v>#REF!</v>
      </c>
      <c r="U161" s="52" t="s">
        <v>53</v>
      </c>
      <c r="W161" s="52">
        <f>COUNT('Livello 1'!I162:M178)</f>
        <v>0</v>
      </c>
      <c r="X161" s="52">
        <f>COUNT('Livello 2'!I162:M178)</f>
        <v>0</v>
      </c>
      <c r="Y161" s="52">
        <f>COUNT('Livello 3'!I162:M178)</f>
        <v>0</v>
      </c>
      <c r="Z161" s="52">
        <f>COUNT('Livello 4'!I162:M178)</f>
        <v>0</v>
      </c>
      <c r="AA161" s="52">
        <f>COUNT('Livello 5'!I162:M178)</f>
        <v>0</v>
      </c>
      <c r="AB161" s="52">
        <f>COUNT('Livello 6'!I162:M178)</f>
        <v>0</v>
      </c>
      <c r="AC161" s="52">
        <f>COUNT('Livello 7'!I162:M178)</f>
        <v>0</v>
      </c>
    </row>
    <row r="162" spans="1:29" x14ac:dyDescent="0.25">
      <c r="A162" s="66">
        <f>Dati!A212</f>
        <v>7</v>
      </c>
      <c r="B162" s="66" t="e">
        <f>Dati!B212</f>
        <v>#REF!</v>
      </c>
      <c r="C162" s="83" t="e">
        <f>IF(Dati!C212="","",LOG(Dati!C212))</f>
        <v>#REF!</v>
      </c>
      <c r="D162" s="66" t="e">
        <f>Dati!J212</f>
        <v>#REF!</v>
      </c>
      <c r="E162" s="66" t="e">
        <f>Dati!K212</f>
        <v>#REF!</v>
      </c>
      <c r="F162" s="66" t="e">
        <f>Dati!L212</f>
        <v>#REF!</v>
      </c>
      <c r="G162" s="66" t="e">
        <f>Dati!M212</f>
        <v>#REF!</v>
      </c>
      <c r="H162" s="66" t="e">
        <f>Dati!N212</f>
        <v>#REF!</v>
      </c>
      <c r="I162" s="56" t="e">
        <f>IF($C$162="","",IF(D162="","",D162/$C$162*100))</f>
        <v>#REF!</v>
      </c>
      <c r="J162" s="56" t="e">
        <f>IF($C$162="","",IF(E162="","",E162/$C$162*100))</f>
        <v>#REF!</v>
      </c>
      <c r="K162" s="56" t="e">
        <f>IF($C$162="","",IF(F162="","",F162/$C$162*100))</f>
        <v>#REF!</v>
      </c>
      <c r="L162" s="56" t="e">
        <f>IF($C$162="","",IF(G162="","",G162/$C$162*100))</f>
        <v>#REF!</v>
      </c>
      <c r="M162" s="56" t="e">
        <f>IF($C$162="","",IF(H162="","",H162/$C$162*100))</f>
        <v>#REF!</v>
      </c>
      <c r="U162" s="52" t="s">
        <v>14</v>
      </c>
      <c r="W162" s="96" t="str">
        <f>'Livello 1'!L181</f>
        <v/>
      </c>
      <c r="X162" s="97" t="str">
        <f>'Livello 2'!L181</f>
        <v/>
      </c>
      <c r="Y162" s="97" t="str">
        <f>'Livello 3'!L181</f>
        <v/>
      </c>
      <c r="Z162" s="97" t="str">
        <f>'Livello 4'!L181</f>
        <v/>
      </c>
      <c r="AA162" s="97" t="str">
        <f>'Livello 5'!L181</f>
        <v/>
      </c>
      <c r="AB162" s="97" t="str">
        <f>'Livello 6'!L181</f>
        <v/>
      </c>
      <c r="AC162" s="97" t="str">
        <f>'Livello 7'!L181</f>
        <v/>
      </c>
    </row>
    <row r="163" spans="1:29" x14ac:dyDescent="0.25">
      <c r="A163" s="66">
        <f>Dati!A213</f>
        <v>8</v>
      </c>
      <c r="B163" s="66" t="e">
        <f>Dati!B213</f>
        <v>#REF!</v>
      </c>
      <c r="C163" s="83" t="e">
        <f>IF(Dati!C213="","",LOG(Dati!C213))</f>
        <v>#REF!</v>
      </c>
      <c r="D163" s="66" t="e">
        <f>Dati!J213</f>
        <v>#REF!</v>
      </c>
      <c r="E163" s="66" t="e">
        <f>Dati!K213</f>
        <v>#REF!</v>
      </c>
      <c r="F163" s="66" t="e">
        <f>Dati!L213</f>
        <v>#REF!</v>
      </c>
      <c r="G163" s="66" t="e">
        <f>Dati!M213</f>
        <v>#REF!</v>
      </c>
      <c r="H163" s="66" t="e">
        <f>Dati!N213</f>
        <v>#REF!</v>
      </c>
      <c r="I163" s="56" t="e">
        <f>IF($C$163="","",IF(D163="","",D163/$C$163*100))</f>
        <v>#REF!</v>
      </c>
      <c r="J163" s="56" t="e">
        <f>IF($C$163="","",IF(E163="","",E163/$C$163*100))</f>
        <v>#REF!</v>
      </c>
      <c r="K163" s="56" t="e">
        <f>IF($C$163="","",IF(F163="","",F163/$C$163*100))</f>
        <v>#REF!</v>
      </c>
      <c r="L163" s="56" t="e">
        <f>IF($C$163="","",IF(G163="","",G163/$C$163*100))</f>
        <v>#REF!</v>
      </c>
      <c r="M163" s="56" t="e">
        <f>IF($C$163="","",IF(H163="","",H163/$C$163*100))</f>
        <v>#REF!</v>
      </c>
      <c r="U163" s="52" t="s">
        <v>36</v>
      </c>
      <c r="Y163" s="52" t="str">
        <f>IF(Y166=0,"",IF(Y167&lt;2,"",AVERAGE('Livello 1'!I162:M178,'Livello 2'!I162:M178,'Livello 3'!I162:M178,'Livello 4'!I162:M178,'Livello 5'!I162:M178,'Livello 6'!I162:M178,'Livello 7'!I162:M178)))</f>
        <v/>
      </c>
    </row>
    <row r="164" spans="1:29" x14ac:dyDescent="0.25">
      <c r="A164" s="66">
        <f>Dati!A214</f>
        <v>9</v>
      </c>
      <c r="B164" s="66" t="e">
        <f>Dati!B214</f>
        <v>#REF!</v>
      </c>
      <c r="C164" s="83" t="e">
        <f>IF(Dati!C214="","",LOG(Dati!C214))</f>
        <v>#REF!</v>
      </c>
      <c r="D164" s="66" t="e">
        <f>Dati!J214</f>
        <v>#REF!</v>
      </c>
      <c r="E164" s="66" t="e">
        <f>Dati!K214</f>
        <v>#REF!</v>
      </c>
      <c r="F164" s="66" t="e">
        <f>Dati!L214</f>
        <v>#REF!</v>
      </c>
      <c r="G164" s="66" t="e">
        <f>Dati!M214</f>
        <v>#REF!</v>
      </c>
      <c r="H164" s="66" t="e">
        <f>Dati!N214</f>
        <v>#REF!</v>
      </c>
      <c r="I164" s="56" t="e">
        <f>IF($C$164="","",IF(D164="","",D164/$C$164*100))</f>
        <v>#REF!</v>
      </c>
      <c r="J164" s="56" t="e">
        <f>IF($C$164="","",IF(E164="","",E164/$C$164*100))</f>
        <v>#REF!</v>
      </c>
      <c r="K164" s="56" t="e">
        <f>IF($C$164="","",IF(F164="","",F164/$C$164*100))</f>
        <v>#REF!</v>
      </c>
      <c r="L164" s="56" t="e">
        <f>IF($C$164="","",IF(G164="","",G164/$C$164*100))</f>
        <v>#REF!</v>
      </c>
      <c r="M164" s="56" t="e">
        <f>IF($C$164="","",IF(H164="","",H164/$C$164*100))</f>
        <v>#REF!</v>
      </c>
      <c r="U164" s="52" t="s">
        <v>37</v>
      </c>
      <c r="W164" s="96" t="str">
        <f>'Livello 1'!L183</f>
        <v/>
      </c>
      <c r="X164" s="97" t="str">
        <f>'Livello 2'!L183</f>
        <v/>
      </c>
      <c r="Y164" s="97" t="str">
        <f>'Livello 3'!L183</f>
        <v/>
      </c>
      <c r="Z164" s="97" t="str">
        <f>'Livello 4'!L183</f>
        <v/>
      </c>
      <c r="AA164" s="97" t="str">
        <f>'Livello 5'!L183</f>
        <v/>
      </c>
      <c r="AB164" s="97" t="str">
        <f>'Livello 6'!L183</f>
        <v/>
      </c>
      <c r="AC164" s="97" t="str">
        <f>'Livello 7'!L183</f>
        <v/>
      </c>
    </row>
    <row r="165" spans="1:29" x14ac:dyDescent="0.25">
      <c r="A165" s="66">
        <f>Dati!A215</f>
        <v>10</v>
      </c>
      <c r="B165" s="66" t="e">
        <f>Dati!B215</f>
        <v>#REF!</v>
      </c>
      <c r="C165" s="83" t="e">
        <f>IF(Dati!C215="","",LOG(Dati!C215))</f>
        <v>#REF!</v>
      </c>
      <c r="D165" s="66" t="e">
        <f>Dati!J215</f>
        <v>#REF!</v>
      </c>
      <c r="E165" s="66" t="e">
        <f>Dati!K215</f>
        <v>#REF!</v>
      </c>
      <c r="F165" s="66" t="e">
        <f>Dati!L215</f>
        <v>#REF!</v>
      </c>
      <c r="G165" s="66" t="e">
        <f>Dati!M215</f>
        <v>#REF!</v>
      </c>
      <c r="H165" s="66" t="e">
        <f>Dati!N215</f>
        <v>#REF!</v>
      </c>
      <c r="I165" s="56" t="e">
        <f>IF($C$165="","",IF(D165="","",D165/$C$165*100))</f>
        <v>#REF!</v>
      </c>
      <c r="J165" s="56" t="e">
        <f>IF($C$165="","",IF(E165="","",E165/$C$165*100))</f>
        <v>#REF!</v>
      </c>
      <c r="K165" s="56" t="e">
        <f>IF($C$165="","",IF(F165="","",F165/$C$165*100))</f>
        <v>#REF!</v>
      </c>
      <c r="L165" s="56" t="e">
        <f>IF($C$165="","",IF(G165="","",G165/$C$165*100))</f>
        <v>#REF!</v>
      </c>
      <c r="M165" s="56" t="e">
        <f>IF($C$165="","",IF(H165="","",H165/$C$165*100))</f>
        <v>#REF!</v>
      </c>
      <c r="U165" s="52" t="s">
        <v>38</v>
      </c>
      <c r="W165" s="96" t="str">
        <f>'Livello 1'!L184</f>
        <v/>
      </c>
      <c r="X165" s="97" t="str">
        <f>'Livello 2'!L184</f>
        <v/>
      </c>
      <c r="Y165" s="97" t="str">
        <f>'Livello 3'!L184</f>
        <v/>
      </c>
      <c r="Z165" s="97" t="str">
        <f>'Livello 4'!L184</f>
        <v/>
      </c>
      <c r="AA165" s="97" t="str">
        <f>'Livello 5'!L184</f>
        <v/>
      </c>
      <c r="AB165" s="97" t="str">
        <f>'Livello 6'!L184</f>
        <v/>
      </c>
      <c r="AC165" s="97" t="str">
        <f>'Livello 7'!L184</f>
        <v/>
      </c>
    </row>
    <row r="166" spans="1:29" x14ac:dyDescent="0.25">
      <c r="A166" s="66">
        <f>Dati!A216</f>
        <v>11</v>
      </c>
      <c r="B166" s="66" t="e">
        <f>Dati!B216</f>
        <v>#REF!</v>
      </c>
      <c r="C166" s="83" t="e">
        <f>IF(Dati!C216="","",LOG(Dati!C216))</f>
        <v>#REF!</v>
      </c>
      <c r="D166" s="66" t="e">
        <f>Dati!J216</f>
        <v>#REF!</v>
      </c>
      <c r="E166" s="66" t="e">
        <f>Dati!K216</f>
        <v>#REF!</v>
      </c>
      <c r="F166" s="66" t="e">
        <f>Dati!L216</f>
        <v>#REF!</v>
      </c>
      <c r="G166" s="66" t="e">
        <f>Dati!M216</f>
        <v>#REF!</v>
      </c>
      <c r="H166" s="66" t="e">
        <f>Dati!N216</f>
        <v>#REF!</v>
      </c>
      <c r="I166" s="56" t="e">
        <f>IF($C$166="","",IF(D166="","",D166/$C$166*100))</f>
        <v>#REF!</v>
      </c>
      <c r="J166" s="56" t="e">
        <f>IF($C$166="","",IF(E166="","",E166/$C$166*100))</f>
        <v>#REF!</v>
      </c>
      <c r="K166" s="56" t="e">
        <f>IF($C$166="","",IF(F166="","",F166/$C$166*100))</f>
        <v>#REF!</v>
      </c>
      <c r="L166" s="56" t="e">
        <f>IF($C$166="","",IF(G166="","",G166/$C$166*100))</f>
        <v>#REF!</v>
      </c>
      <c r="M166" s="56" t="e">
        <f>IF($C$166="","",IF(H166="","",H166/$C$166*100))</f>
        <v>#REF!</v>
      </c>
      <c r="U166" s="52" t="s">
        <v>39</v>
      </c>
      <c r="Y166" s="78">
        <f>COUNT('Livello 1'!I162:M178,'Livello 2'!I162:M178,'Livello 3'!I162:M178,'Livello 4'!I162:M178,'Livello 5'!I162:M178,'Livello 6'!I162:M178,'Livello 7'!I162:M178)</f>
        <v>0</v>
      </c>
    </row>
    <row r="167" spans="1:29" x14ac:dyDescent="0.25">
      <c r="A167" s="66">
        <f>Dati!A217</f>
        <v>12</v>
      </c>
      <c r="B167" s="66" t="e">
        <f>Dati!B217</f>
        <v>#REF!</v>
      </c>
      <c r="C167" s="83" t="e">
        <f>IF(Dati!C217="","",LOG(Dati!C217))</f>
        <v>#REF!</v>
      </c>
      <c r="D167" s="66" t="e">
        <f>Dati!J217</f>
        <v>#REF!</v>
      </c>
      <c r="E167" s="66" t="e">
        <f>Dati!K217</f>
        <v>#REF!</v>
      </c>
      <c r="F167" s="66" t="e">
        <f>Dati!L217</f>
        <v>#REF!</v>
      </c>
      <c r="G167" s="66" t="e">
        <f>Dati!M217</f>
        <v>#REF!</v>
      </c>
      <c r="H167" s="66" t="e">
        <f>Dati!N217</f>
        <v>#REF!</v>
      </c>
      <c r="I167" s="56" t="e">
        <f>IF($C$167="","",IF(D167="","",D167/$C$167*100))</f>
        <v>#REF!</v>
      </c>
      <c r="J167" s="56" t="e">
        <f>IF($C$167="","",IF(E167="","",E167/$C$167*100))</f>
        <v>#REF!</v>
      </c>
      <c r="K167" s="56" t="e">
        <f>IF($C$167="","",IF(F167="","",F167/$C$167*100))</f>
        <v>#REF!</v>
      </c>
      <c r="L167" s="56" t="e">
        <f>IF($C$167="","",IF(G167="","",G167/$C$167*100))</f>
        <v>#REF!</v>
      </c>
      <c r="M167" s="56" t="e">
        <f>IF($C$167="","",IF(H167="","",H167/$C$167*100))</f>
        <v>#REF!</v>
      </c>
      <c r="U167" s="52" t="s">
        <v>40</v>
      </c>
      <c r="Y167" s="78">
        <f>COUNT(W164:AC164)</f>
        <v>0</v>
      </c>
    </row>
    <row r="168" spans="1:29" ht="15.6" x14ac:dyDescent="0.35">
      <c r="A168" s="66">
        <f>Dati!A218</f>
        <v>13</v>
      </c>
      <c r="B168" s="66" t="e">
        <f>Dati!B218</f>
        <v>#REF!</v>
      </c>
      <c r="C168" s="83" t="e">
        <f>IF(Dati!C218="","",LOG(Dati!C218))</f>
        <v>#REF!</v>
      </c>
      <c r="D168" s="66" t="e">
        <f>Dati!J218</f>
        <v>#REF!</v>
      </c>
      <c r="E168" s="66" t="e">
        <f>Dati!K218</f>
        <v>#REF!</v>
      </c>
      <c r="F168" s="66" t="e">
        <f>Dati!L218</f>
        <v>#REF!</v>
      </c>
      <c r="G168" s="66" t="e">
        <f>Dati!M218</f>
        <v>#REF!</v>
      </c>
      <c r="H168" s="66" t="e">
        <f>Dati!N218</f>
        <v>#REF!</v>
      </c>
      <c r="I168" s="56" t="e">
        <f>IF($C$168="","",IF(D168="","",D168/$C$168*100))</f>
        <v>#REF!</v>
      </c>
      <c r="J168" s="56" t="e">
        <f>IF($C$168="","",IF(E168="","",E168/$C$168*100))</f>
        <v>#REF!</v>
      </c>
      <c r="K168" s="56" t="e">
        <f>IF($C$168="","",IF(F168="","",F168/$C$168*100))</f>
        <v>#REF!</v>
      </c>
      <c r="L168" s="56" t="e">
        <f>IF($C$168="","",IF(G168="","",G168/$C$168*100))</f>
        <v>#REF!</v>
      </c>
      <c r="M168" s="56" t="e">
        <f>IF($C$168="","",IF(H168="","",H168/$C$168*100))</f>
        <v>#REF!</v>
      </c>
      <c r="U168" s="52" t="s">
        <v>41</v>
      </c>
      <c r="Y168" s="78">
        <f>Y167-1</f>
        <v>-1</v>
      </c>
    </row>
    <row r="169" spans="1:29" x14ac:dyDescent="0.25">
      <c r="A169" s="66">
        <f>Dati!A219</f>
        <v>14</v>
      </c>
      <c r="B169" s="66" t="e">
        <f>Dati!B219</f>
        <v>#REF!</v>
      </c>
      <c r="C169" s="83" t="e">
        <f>IF(Dati!C219="","",LOG(Dati!C219))</f>
        <v>#REF!</v>
      </c>
      <c r="D169" s="66" t="e">
        <f>Dati!J219</f>
        <v>#REF!</v>
      </c>
      <c r="E169" s="66" t="e">
        <f>Dati!K219</f>
        <v>#REF!</v>
      </c>
      <c r="F169" s="66" t="e">
        <f>Dati!L219</f>
        <v>#REF!</v>
      </c>
      <c r="G169" s="66" t="e">
        <f>Dati!M219</f>
        <v>#REF!</v>
      </c>
      <c r="H169" s="66" t="e">
        <f>Dati!N219</f>
        <v>#REF!</v>
      </c>
      <c r="I169" s="56" t="e">
        <f>IF($C$169="","",IF(D169="","",D169/$C$169*100))</f>
        <v>#REF!</v>
      </c>
      <c r="J169" s="56" t="e">
        <f>IF($C$169="","",IF(E169="","",E169/$C$169*100))</f>
        <v>#REF!</v>
      </c>
      <c r="K169" s="56" t="e">
        <f>IF($C$169="","",IF(F169="","",F169/$C$169*100))</f>
        <v>#REF!</v>
      </c>
      <c r="L169" s="56" t="e">
        <f>IF($C$169="","",IF(G169="","",G169/$C$169*100))</f>
        <v>#REF!</v>
      </c>
      <c r="M169" s="56" t="e">
        <f>IF($C$169="","",IF(H169="","",H169/$C$169*100))</f>
        <v>#REF!</v>
      </c>
      <c r="U169" s="52" t="s">
        <v>42</v>
      </c>
      <c r="Y169" s="78">
        <f>Y166-Y167</f>
        <v>0</v>
      </c>
    </row>
    <row r="170" spans="1:29" x14ac:dyDescent="0.25">
      <c r="A170" s="66">
        <f>Dati!A220</f>
        <v>15</v>
      </c>
      <c r="B170" s="66" t="e">
        <f>Dati!B220</f>
        <v>#REF!</v>
      </c>
      <c r="C170" s="83" t="e">
        <f>IF(Dati!C220="","",LOG(Dati!C220))</f>
        <v>#REF!</v>
      </c>
      <c r="D170" s="66" t="e">
        <f>Dati!J220</f>
        <v>#REF!</v>
      </c>
      <c r="E170" s="66" t="e">
        <f>Dati!K220</f>
        <v>#REF!</v>
      </c>
      <c r="F170" s="66" t="e">
        <f>Dati!L220</f>
        <v>#REF!</v>
      </c>
      <c r="G170" s="66" t="e">
        <f>Dati!M220</f>
        <v>#REF!</v>
      </c>
      <c r="H170" s="66" t="e">
        <f>Dati!N220</f>
        <v>#REF!</v>
      </c>
      <c r="I170" s="56" t="e">
        <f>IF($C$170="","",IF(D170="","",D170/$C$170*100))</f>
        <v>#REF!</v>
      </c>
      <c r="J170" s="56" t="e">
        <f>IF($C$170="","",IF(E170="","",E170/$C$170*100))</f>
        <v>#REF!</v>
      </c>
      <c r="K170" s="56" t="e">
        <f>IF($C$170="","",IF(F170="","",F170/$C$170*100))</f>
        <v>#REF!</v>
      </c>
      <c r="L170" s="56" t="e">
        <f>IF($C$170="","",IF(G170="","",G170/$C$170*100))</f>
        <v>#REF!</v>
      </c>
      <c r="M170" s="56" t="e">
        <f>IF($C$170="","",IF(H170="","",H170/$C$170*100))</f>
        <v>#REF!</v>
      </c>
      <c r="U170" s="52" t="s">
        <v>43</v>
      </c>
      <c r="Y170" s="99" t="str">
        <f>IF(Y167&lt;2,"",SUM(W164:AC164)/Y169)</f>
        <v/>
      </c>
    </row>
    <row r="171" spans="1:29" x14ac:dyDescent="0.25">
      <c r="A171" s="66">
        <f>Dati!A221</f>
        <v>16</v>
      </c>
      <c r="B171" s="66" t="e">
        <f>Dati!B221</f>
        <v>#REF!</v>
      </c>
      <c r="C171" s="83" t="e">
        <f>IF(Dati!C221="","",LOG(Dati!C221))</f>
        <v>#REF!</v>
      </c>
      <c r="D171" s="66" t="e">
        <f>Dati!J221</f>
        <v>#REF!</v>
      </c>
      <c r="E171" s="66" t="e">
        <f>Dati!K221</f>
        <v>#REF!</v>
      </c>
      <c r="F171" s="66" t="e">
        <f>Dati!L221</f>
        <v>#REF!</v>
      </c>
      <c r="G171" s="66" t="e">
        <f>Dati!M221</f>
        <v>#REF!</v>
      </c>
      <c r="H171" s="66" t="e">
        <f>Dati!N221</f>
        <v>#REF!</v>
      </c>
      <c r="I171" s="56" t="e">
        <f>IF($C$171="","",IF(D171="","",D171/$C$171*100))</f>
        <v>#REF!</v>
      </c>
      <c r="J171" s="56" t="e">
        <f>IF($C$171="","",IF(E171="","",E171/$C$171*100))</f>
        <v>#REF!</v>
      </c>
      <c r="K171" s="56" t="e">
        <f>IF($C$171="","",IF(F171="","",F171/$C$171*100))</f>
        <v>#REF!</v>
      </c>
      <c r="L171" s="56" t="e">
        <f>IF($C$171="","",IF(G171="","",G171/$C$171*100))</f>
        <v>#REF!</v>
      </c>
      <c r="M171" s="56" t="e">
        <f>IF($C$171="","",IF(H171="","",H171/$C$171*100))</f>
        <v>#REF!</v>
      </c>
      <c r="U171" s="52" t="s">
        <v>44</v>
      </c>
      <c r="W171" s="99" t="str">
        <f>IF(W164="","",(Y163-W162)^2*W161)</f>
        <v/>
      </c>
      <c r="X171" s="99" t="str">
        <f>IF(X164="","",(Y163-X162)^2*X161)</f>
        <v/>
      </c>
      <c r="Y171" s="99" t="str">
        <f>IF(Y164="","",(Y163-Y162)^2*Y161)</f>
        <v/>
      </c>
      <c r="Z171" s="99" t="str">
        <f>IF(Z164="","",(Y163-Z162)^2*Z161)</f>
        <v/>
      </c>
      <c r="AA171" s="99" t="str">
        <f>IF(AA164="","",(Y163-AA162)^2*AA161)</f>
        <v/>
      </c>
      <c r="AB171" s="99" t="str">
        <f>IF(AB164="","",(Y163-AB162)^2*AB161)</f>
        <v/>
      </c>
      <c r="AC171" s="99" t="str">
        <f>IF(AC164="","",(Y163-AC162)^2*AC161)</f>
        <v/>
      </c>
    </row>
    <row r="172" spans="1:29" x14ac:dyDescent="0.25">
      <c r="A172" s="66">
        <f>Dati!A222</f>
        <v>17</v>
      </c>
      <c r="B172" s="66" t="e">
        <f>Dati!B222</f>
        <v>#REF!</v>
      </c>
      <c r="C172" s="83" t="e">
        <f>IF(Dati!C222="","",LOG(Dati!C222))</f>
        <v>#REF!</v>
      </c>
      <c r="D172" s="66" t="e">
        <f>Dati!J222</f>
        <v>#REF!</v>
      </c>
      <c r="E172" s="66" t="e">
        <f>Dati!K222</f>
        <v>#REF!</v>
      </c>
      <c r="F172" s="66" t="e">
        <f>Dati!L222</f>
        <v>#REF!</v>
      </c>
      <c r="G172" s="66" t="e">
        <f>Dati!M222</f>
        <v>#REF!</v>
      </c>
      <c r="H172" s="66" t="e">
        <f>Dati!N222</f>
        <v>#REF!</v>
      </c>
      <c r="I172" s="56" t="e">
        <f>IF($C$172="","",IF(D172="","",D172/$C$172*100))</f>
        <v>#REF!</v>
      </c>
      <c r="J172" s="56" t="e">
        <f>IF($C$172="","",IF(E172="","",E172/$C$172*100))</f>
        <v>#REF!</v>
      </c>
      <c r="K172" s="56" t="e">
        <f>IF($C$172="","",IF(F172="","",F172/$C$172*100))</f>
        <v>#REF!</v>
      </c>
      <c r="L172" s="56" t="e">
        <f>IF($C$172="","",IF(G172="","",G172/$C$172*100))</f>
        <v>#REF!</v>
      </c>
      <c r="M172" s="56" t="e">
        <f>IF($C$172="","",IF(H172="","",H172/$C$172*100))</f>
        <v>#REF!</v>
      </c>
      <c r="U172" s="52" t="s">
        <v>45</v>
      </c>
      <c r="Y172" s="99" t="str">
        <f>IF(Y167&lt;2,"",SUM(W171:AC171)/Y168)</f>
        <v/>
      </c>
      <c r="AC172" s="96"/>
    </row>
    <row r="173" spans="1:29" x14ac:dyDescent="0.25">
      <c r="A173" s="66"/>
      <c r="B173" s="66"/>
      <c r="C173" s="67"/>
      <c r="D173" s="66"/>
      <c r="E173" s="66"/>
      <c r="F173" s="66"/>
      <c r="G173" s="66"/>
      <c r="H173" s="66"/>
      <c r="U173" s="86" t="s">
        <v>46</v>
      </c>
      <c r="V173" s="86"/>
      <c r="Y173" s="100" t="str">
        <f>IF(Y167&lt;2,"",Y172/Y170)</f>
        <v/>
      </c>
    </row>
    <row r="174" spans="1:29" x14ac:dyDescent="0.25">
      <c r="A174" s="66"/>
      <c r="B174" s="66"/>
      <c r="C174" s="83"/>
      <c r="D174" s="83"/>
      <c r="E174" s="83"/>
      <c r="F174" s="83"/>
      <c r="G174" s="83"/>
      <c r="H174" s="83"/>
      <c r="U174" s="86" t="s">
        <v>50</v>
      </c>
      <c r="V174" s="86"/>
      <c r="Y174" s="100" t="str">
        <f>IF(Y167&lt;2,"",FINV(0.05,Y168,Y169))</f>
        <v/>
      </c>
    </row>
    <row r="175" spans="1:29" x14ac:dyDescent="0.25">
      <c r="D175" s="52" t="s">
        <v>7</v>
      </c>
      <c r="H175" s="86" t="s">
        <v>14</v>
      </c>
      <c r="I175" s="86"/>
      <c r="J175" s="103" t="str">
        <f>IF(COUNT(I156:M172)=0,"Dati non presenti",AVERAGE(I156:M172))</f>
        <v>Dati non presenti</v>
      </c>
      <c r="K175" s="86"/>
      <c r="U175" s="79" t="s">
        <v>47</v>
      </c>
      <c r="V175" s="79"/>
      <c r="Y175" s="101" t="str">
        <f>IF(Y167&lt;2,"",FDIST(Y173,Y168,Y169))</f>
        <v/>
      </c>
    </row>
    <row r="176" spans="1:29" x14ac:dyDescent="0.25">
      <c r="H176" s="86" t="s">
        <v>6</v>
      </c>
      <c r="I176" s="86"/>
      <c r="J176" s="86" t="str">
        <f>IF(COUNT(I156:M172)&lt;2,"",STDEV(I156:M172)*2)</f>
        <v/>
      </c>
      <c r="K176" s="86"/>
    </row>
    <row r="177" spans="1:29" x14ac:dyDescent="0.25">
      <c r="U177" s="102"/>
      <c r="V177" s="102"/>
      <c r="W177" s="102"/>
      <c r="X177" s="102"/>
      <c r="Y177" s="102" t="str">
        <f>IF(Y167&lt;2,"",IF(Y173&lt;Y174,"Le accuratezze dei livelli sono uguali con P &lt; 0.05","Attenzione: le accuratezze dei livelli non sono uguali con P &lt; 0.05"))</f>
        <v/>
      </c>
      <c r="Z177" s="102"/>
      <c r="AA177" s="102"/>
    </row>
    <row r="179" spans="1:29" x14ac:dyDescent="0.25">
      <c r="A179" s="52" t="s">
        <v>19</v>
      </c>
      <c r="D179" s="45"/>
      <c r="E179" s="44"/>
      <c r="F179" s="44"/>
    </row>
    <row r="180" spans="1:29" ht="36" x14ac:dyDescent="0.25">
      <c r="A180" s="66" t="str">
        <f>Dati!A237</f>
        <v>N.</v>
      </c>
      <c r="B180" s="66" t="str">
        <f>Dati!B237</f>
        <v>Anno</v>
      </c>
      <c r="C180" s="66" t="str">
        <f>Dati!C237</f>
        <v>Valore assegnato</v>
      </c>
      <c r="D180" s="66">
        <f>Dati!J237</f>
        <v>1</v>
      </c>
      <c r="E180" s="66">
        <f>Dati!K237</f>
        <v>2</v>
      </c>
      <c r="F180" s="66">
        <f>Dati!L237</f>
        <v>3</v>
      </c>
      <c r="G180" s="66">
        <f>Dati!M237</f>
        <v>4</v>
      </c>
      <c r="H180" s="66">
        <f>Dati!N237</f>
        <v>5</v>
      </c>
      <c r="I180" s="1016" t="s">
        <v>13</v>
      </c>
      <c r="J180" s="1016"/>
      <c r="K180" s="1016"/>
      <c r="L180" s="1016"/>
      <c r="M180" s="1016"/>
    </row>
    <row r="181" spans="1:29" x14ac:dyDescent="0.25">
      <c r="A181" s="66">
        <f>Dati!A238</f>
        <v>1</v>
      </c>
      <c r="B181" s="66" t="e">
        <f>Dati!B238</f>
        <v>#REF!</v>
      </c>
      <c r="C181" s="83" t="e">
        <f>IF(Dati!C238="","",LOG(Dati!C238))</f>
        <v>#REF!</v>
      </c>
      <c r="D181" s="66" t="e">
        <f>Dati!J238</f>
        <v>#REF!</v>
      </c>
      <c r="E181" s="66" t="e">
        <f>Dati!K238</f>
        <v>#REF!</v>
      </c>
      <c r="F181" s="66" t="e">
        <f>Dati!L238</f>
        <v>#REF!</v>
      </c>
      <c r="G181" s="66" t="e">
        <f>Dati!M238</f>
        <v>#REF!</v>
      </c>
      <c r="H181" s="66" t="e">
        <f>Dati!N238</f>
        <v>#REF!</v>
      </c>
      <c r="I181" s="56" t="e">
        <f>IF($C$181="","",IF(D181="","",D181/$C$181*100))</f>
        <v>#REF!</v>
      </c>
      <c r="J181" s="56" t="e">
        <f>IF($C$181="","",IF(E181="","",E181/$C$181*100))</f>
        <v>#REF!</v>
      </c>
      <c r="K181" s="56" t="e">
        <f>IF($C$181="","",IF(F181="","",F181/$C$181*100))</f>
        <v>#REF!</v>
      </c>
      <c r="L181" s="56" t="e">
        <f>IF($C$181="","",IF(G181="","",G181/$C$181*100))</f>
        <v>#REF!</v>
      </c>
      <c r="M181" s="56" t="e">
        <f>IF($C$181="","",IF(H181="","",H181/$C$181*100))</f>
        <v>#REF!</v>
      </c>
      <c r="W181" s="96"/>
      <c r="X181" s="97"/>
      <c r="Y181" s="97"/>
      <c r="Z181" s="97"/>
      <c r="AA181" s="97"/>
      <c r="AB181" s="97"/>
      <c r="AC181" s="97"/>
    </row>
    <row r="182" spans="1:29" x14ac:dyDescent="0.25">
      <c r="A182" s="66">
        <f>Dati!A239</f>
        <v>2</v>
      </c>
      <c r="B182" s="66" t="e">
        <f>Dati!B239</f>
        <v>#REF!</v>
      </c>
      <c r="C182" s="83" t="e">
        <f>IF(Dati!C239="","",LOG(Dati!C239))</f>
        <v>#REF!</v>
      </c>
      <c r="D182" s="66" t="e">
        <f>Dati!J239</f>
        <v>#REF!</v>
      </c>
      <c r="E182" s="66" t="e">
        <f>Dati!K239</f>
        <v>#REF!</v>
      </c>
      <c r="F182" s="66" t="e">
        <f>Dati!L239</f>
        <v>#REF!</v>
      </c>
      <c r="G182" s="66" t="e">
        <f>Dati!M239</f>
        <v>#REF!</v>
      </c>
      <c r="H182" s="66" t="e">
        <f>Dati!N239</f>
        <v>#REF!</v>
      </c>
      <c r="I182" s="56" t="e">
        <f>IF($C$182="","",IF(D182="","",D182/$C$182*100))</f>
        <v>#REF!</v>
      </c>
      <c r="J182" s="56" t="e">
        <f>IF($C$182="","",IF(E182="","",E182/$C$182*100))</f>
        <v>#REF!</v>
      </c>
      <c r="K182" s="56" t="e">
        <f>IF($C$182="","",IF(F182="","",F182/$C$182*100))</f>
        <v>#REF!</v>
      </c>
      <c r="L182" s="56" t="e">
        <f>IF($C$182="","",IF(G182="","",G182/$C$182*100))</f>
        <v>#REF!</v>
      </c>
      <c r="M182" s="56" t="e">
        <f>IF($C$182="","",IF(H182="","",H182/$C$182*100))</f>
        <v>#REF!</v>
      </c>
    </row>
    <row r="183" spans="1:29" x14ac:dyDescent="0.25">
      <c r="A183" s="66">
        <f>Dati!A240</f>
        <v>3</v>
      </c>
      <c r="B183" s="66" t="e">
        <f>Dati!B240</f>
        <v>#REF!</v>
      </c>
      <c r="C183" s="83" t="e">
        <f>IF(Dati!C240="","",LOG(Dati!C240))</f>
        <v>#REF!</v>
      </c>
      <c r="D183" s="66" t="e">
        <f>Dati!J240</f>
        <v>#REF!</v>
      </c>
      <c r="E183" s="66" t="e">
        <f>Dati!K240</f>
        <v>#REF!</v>
      </c>
      <c r="F183" s="66" t="e">
        <f>Dati!L240</f>
        <v>#REF!</v>
      </c>
      <c r="G183" s="66" t="e">
        <f>Dati!M240</f>
        <v>#REF!</v>
      </c>
      <c r="H183" s="66" t="e">
        <f>Dati!N240</f>
        <v>#REF!</v>
      </c>
      <c r="I183" s="56" t="e">
        <f>IF($C$183="","",IF(D183="","",D183/$C$183*100))</f>
        <v>#REF!</v>
      </c>
      <c r="J183" s="56" t="e">
        <f>IF($C$183="","",IF(E183="","",E183/$C$183*100))</f>
        <v>#REF!</v>
      </c>
      <c r="K183" s="56" t="e">
        <f>IF($C$183="","",IF(F183="","",F183/$C$183*100))</f>
        <v>#REF!</v>
      </c>
      <c r="L183" s="56" t="e">
        <f>IF($C$183="","",IF(G183="","",G183/$C$183*100))</f>
        <v>#REF!</v>
      </c>
      <c r="M183" s="56" t="e">
        <f>IF($C$183="","",IF(H183="","",H183/$C$183*100))</f>
        <v>#REF!</v>
      </c>
      <c r="W183" s="96"/>
      <c r="X183" s="97"/>
      <c r="Y183" s="97"/>
      <c r="Z183" s="97"/>
      <c r="AA183" s="97"/>
      <c r="AB183" s="97"/>
      <c r="AC183" s="97"/>
    </row>
    <row r="184" spans="1:29" x14ac:dyDescent="0.25">
      <c r="A184" s="66">
        <f>Dati!A241</f>
        <v>4</v>
      </c>
      <c r="B184" s="66" t="e">
        <f>Dati!B241</f>
        <v>#REF!</v>
      </c>
      <c r="C184" s="83" t="e">
        <f>IF(Dati!C241="","",LOG(Dati!C241))</f>
        <v>#REF!</v>
      </c>
      <c r="D184" s="66" t="e">
        <f>Dati!J241</f>
        <v>#REF!</v>
      </c>
      <c r="E184" s="66" t="e">
        <f>Dati!K241</f>
        <v>#REF!</v>
      </c>
      <c r="F184" s="66" t="e">
        <f>Dati!L241</f>
        <v>#REF!</v>
      </c>
      <c r="G184" s="66" t="e">
        <f>Dati!M241</f>
        <v>#REF!</v>
      </c>
      <c r="H184" s="66" t="e">
        <f>Dati!N241</f>
        <v>#REF!</v>
      </c>
      <c r="I184" s="56" t="e">
        <f>IF($C$184="","",IF(D184="","",D184/$C$184*100))</f>
        <v>#REF!</v>
      </c>
      <c r="J184" s="56" t="e">
        <f>IF($C$184="","",IF(E184="","",E184/$C$184*100))</f>
        <v>#REF!</v>
      </c>
      <c r="K184" s="56" t="e">
        <f>IF($C$184="","",IF(F184="","",F184/$C$184*100))</f>
        <v>#REF!</v>
      </c>
      <c r="L184" s="56" t="e">
        <f>IF($C$184="","",IF(G184="","",G184/$C$184*100))</f>
        <v>#REF!</v>
      </c>
      <c r="M184" s="56" t="e">
        <f>IF($C$184="","",IF(H184="","",H184/$C$184*100))</f>
        <v>#REF!</v>
      </c>
      <c r="Z184" s="86" t="s">
        <v>35</v>
      </c>
    </row>
    <row r="185" spans="1:29" x14ac:dyDescent="0.25">
      <c r="A185" s="66">
        <f>Dati!A242</f>
        <v>5</v>
      </c>
      <c r="B185" s="66" t="e">
        <f>Dati!B242</f>
        <v>#REF!</v>
      </c>
      <c r="C185" s="83" t="e">
        <f>IF(Dati!C242="","",LOG(Dati!C242))</f>
        <v>#REF!</v>
      </c>
      <c r="D185" s="66" t="e">
        <f>Dati!J242</f>
        <v>#REF!</v>
      </c>
      <c r="E185" s="66" t="e">
        <f>Dati!K242</f>
        <v>#REF!</v>
      </c>
      <c r="F185" s="66" t="e">
        <f>Dati!L242</f>
        <v>#REF!</v>
      </c>
      <c r="G185" s="66" t="e">
        <f>Dati!M242</f>
        <v>#REF!</v>
      </c>
      <c r="H185" s="66" t="e">
        <f>Dati!N242</f>
        <v>#REF!</v>
      </c>
      <c r="I185" s="56" t="e">
        <f>IF($C$185="","",IF(D185="","",D185/$C$185*100))</f>
        <v>#REF!</v>
      </c>
      <c r="J185" s="56" t="e">
        <f>IF($C$185="","",IF(E185="","",E185/$C$185*100))</f>
        <v>#REF!</v>
      </c>
      <c r="K185" s="56" t="e">
        <f>IF($C$185="","",IF(F185="","",F185/$C$185*100))</f>
        <v>#REF!</v>
      </c>
      <c r="L185" s="56" t="e">
        <f>IF($C$185="","",IF(G185="","",G185/$C$185*100))</f>
        <v>#REF!</v>
      </c>
      <c r="M185" s="56" t="e">
        <f>IF($C$185="","",IF(H185="","",H185/$C$185*100))</f>
        <v>#REF!</v>
      </c>
    </row>
    <row r="186" spans="1:29" x14ac:dyDescent="0.25">
      <c r="A186" s="66">
        <f>Dati!A243</f>
        <v>6</v>
      </c>
      <c r="B186" s="66" t="e">
        <f>Dati!B243</f>
        <v>#REF!</v>
      </c>
      <c r="C186" s="83" t="e">
        <f>IF(Dati!C243="","",LOG(Dati!C243))</f>
        <v>#REF!</v>
      </c>
      <c r="D186" s="66" t="e">
        <f>Dati!J243</f>
        <v>#REF!</v>
      </c>
      <c r="E186" s="66" t="e">
        <f>Dati!K243</f>
        <v>#REF!</v>
      </c>
      <c r="F186" s="66" t="e">
        <f>Dati!L243</f>
        <v>#REF!</v>
      </c>
      <c r="G186" s="66" t="e">
        <f>Dati!M243</f>
        <v>#REF!</v>
      </c>
      <c r="H186" s="66" t="e">
        <f>Dati!N243</f>
        <v>#REF!</v>
      </c>
      <c r="I186" s="56" t="e">
        <f>IF($C$186="","",IF(D186="","",D186/$C$186*100))</f>
        <v>#REF!</v>
      </c>
      <c r="J186" s="56" t="e">
        <f>IF($C$186="","",IF(E186="","",E186/$C$186*100))</f>
        <v>#REF!</v>
      </c>
      <c r="K186" s="56" t="e">
        <f>IF($C$186="","",IF(F186="","",F186/$C$186*100))</f>
        <v>#REF!</v>
      </c>
      <c r="L186" s="56" t="e">
        <f>IF($C$186="","",IF(G186="","",G186/$C$186*100))</f>
        <v>#REF!</v>
      </c>
      <c r="M186" s="56" t="e">
        <f>IF($C$186="","",IF(H186="","",H186/$C$186*100))</f>
        <v>#REF!</v>
      </c>
      <c r="W186" s="52">
        <v>1</v>
      </c>
      <c r="X186" s="52">
        <v>2</v>
      </c>
      <c r="Y186" s="52">
        <v>3</v>
      </c>
      <c r="Z186" s="52">
        <v>4</v>
      </c>
      <c r="AA186" s="52">
        <v>5</v>
      </c>
      <c r="AB186" s="52">
        <v>6</v>
      </c>
      <c r="AC186" s="52">
        <v>7</v>
      </c>
    </row>
    <row r="187" spans="1:29" x14ac:dyDescent="0.25">
      <c r="A187" s="66">
        <f>Dati!A244</f>
        <v>7</v>
      </c>
      <c r="B187" s="66" t="e">
        <f>Dati!B244</f>
        <v>#REF!</v>
      </c>
      <c r="C187" s="83" t="e">
        <f>IF(Dati!C244="","",LOG(Dati!C244))</f>
        <v>#REF!</v>
      </c>
      <c r="D187" s="66" t="e">
        <f>Dati!J244</f>
        <v>#REF!</v>
      </c>
      <c r="E187" s="66" t="e">
        <f>Dati!K244</f>
        <v>#REF!</v>
      </c>
      <c r="F187" s="66" t="e">
        <f>Dati!L244</f>
        <v>#REF!</v>
      </c>
      <c r="G187" s="66" t="e">
        <f>Dati!M244</f>
        <v>#REF!</v>
      </c>
      <c r="H187" s="66" t="e">
        <f>Dati!N244</f>
        <v>#REF!</v>
      </c>
      <c r="I187" s="56" t="e">
        <f>IF($C$187="","",IF(D187="","",D187/$C$187*100))</f>
        <v>#REF!</v>
      </c>
      <c r="J187" s="56" t="e">
        <f>IF($C$187="","",IF(E187="","",E187/$C$187*100))</f>
        <v>#REF!</v>
      </c>
      <c r="K187" s="56" t="e">
        <f>IF($C$187="","",IF(F187="","",F187/$C$187*100))</f>
        <v>#REF!</v>
      </c>
      <c r="L187" s="56" t="e">
        <f>IF($C$187="","",IF(G187="","",G187/$C$187*100))</f>
        <v>#REF!</v>
      </c>
      <c r="M187" s="56" t="e">
        <f>IF($C$187="","",IF(H187="","",H187/$C$187*100))</f>
        <v>#REF!</v>
      </c>
      <c r="U187" s="52" t="s">
        <v>53</v>
      </c>
      <c r="W187" s="52">
        <f>COUNT('Livello 1'!I188:M204)</f>
        <v>0</v>
      </c>
      <c r="X187" s="52">
        <f>COUNT('Livello 2'!I188:M204)</f>
        <v>0</v>
      </c>
      <c r="Y187" s="52">
        <f>COUNT('Livello 3'!I188:M204)</f>
        <v>0</v>
      </c>
      <c r="Z187" s="52">
        <f>COUNT('Livello 4'!I188:M204)</f>
        <v>0</v>
      </c>
      <c r="AA187" s="52">
        <f>COUNT('Livello 5'!I188:M204)</f>
        <v>0</v>
      </c>
      <c r="AB187" s="52">
        <f>COUNT('Livello 6'!I188:M204)</f>
        <v>0</v>
      </c>
      <c r="AC187" s="52">
        <f>COUNT('Livello 7'!I188:M204)</f>
        <v>0</v>
      </c>
    </row>
    <row r="188" spans="1:29" x14ac:dyDescent="0.25">
      <c r="A188" s="66">
        <f>Dati!A245</f>
        <v>8</v>
      </c>
      <c r="B188" s="66" t="e">
        <f>Dati!B245</f>
        <v>#REF!</v>
      </c>
      <c r="C188" s="83" t="e">
        <f>IF(Dati!C245="","",LOG(Dati!C245))</f>
        <v>#REF!</v>
      </c>
      <c r="D188" s="66" t="e">
        <f>Dati!J245</f>
        <v>#REF!</v>
      </c>
      <c r="E188" s="66" t="e">
        <f>Dati!K245</f>
        <v>#REF!</v>
      </c>
      <c r="F188" s="66" t="e">
        <f>Dati!L245</f>
        <v>#REF!</v>
      </c>
      <c r="G188" s="66" t="e">
        <f>Dati!M245</f>
        <v>#REF!</v>
      </c>
      <c r="H188" s="66" t="e">
        <f>Dati!N245</f>
        <v>#REF!</v>
      </c>
      <c r="I188" s="56" t="e">
        <f>IF($C$188="","",IF(D188="","",D188/$C$188*100))</f>
        <v>#REF!</v>
      </c>
      <c r="J188" s="56" t="e">
        <f>IF($C$188="","",IF(E188="","",E188/$C$188*100))</f>
        <v>#REF!</v>
      </c>
      <c r="K188" s="56" t="e">
        <f>IF($C$188="","",IF(F188="","",F188/$C$188*100))</f>
        <v>#REF!</v>
      </c>
      <c r="L188" s="56" t="e">
        <f>IF($C$188="","",IF(G188="","",G188/$C$188*100))</f>
        <v>#REF!</v>
      </c>
      <c r="M188" s="56" t="e">
        <f>IF($C$188="","",IF(H188="","",H188/$C$188*100))</f>
        <v>#REF!</v>
      </c>
      <c r="U188" s="52" t="s">
        <v>14</v>
      </c>
      <c r="W188" s="96" t="str">
        <f>'Livello 1'!L207</f>
        <v/>
      </c>
      <c r="X188" s="97" t="str">
        <f>'Livello 2'!L207</f>
        <v/>
      </c>
      <c r="Y188" s="97" t="str">
        <f>'Livello 3'!L207</f>
        <v/>
      </c>
      <c r="Z188" s="97" t="str">
        <f>'Livello 4'!L207</f>
        <v/>
      </c>
      <c r="AA188" s="97" t="str">
        <f>'Livello 5'!L207</f>
        <v/>
      </c>
      <c r="AB188" s="97" t="str">
        <f>'Livello 6'!L207</f>
        <v/>
      </c>
      <c r="AC188" s="97" t="str">
        <f>'Livello 7'!L207</f>
        <v/>
      </c>
    </row>
    <row r="189" spans="1:29" x14ac:dyDescent="0.25">
      <c r="A189" s="66">
        <f>Dati!A246</f>
        <v>9</v>
      </c>
      <c r="B189" s="66" t="e">
        <f>Dati!B246</f>
        <v>#REF!</v>
      </c>
      <c r="C189" s="83" t="e">
        <f>IF(Dati!C246="","",LOG(Dati!C246))</f>
        <v>#REF!</v>
      </c>
      <c r="D189" s="66" t="e">
        <f>Dati!J246</f>
        <v>#REF!</v>
      </c>
      <c r="E189" s="66" t="e">
        <f>Dati!K246</f>
        <v>#REF!</v>
      </c>
      <c r="F189" s="66" t="e">
        <f>Dati!L246</f>
        <v>#REF!</v>
      </c>
      <c r="G189" s="66" t="e">
        <f>Dati!M246</f>
        <v>#REF!</v>
      </c>
      <c r="H189" s="66" t="e">
        <f>Dati!N246</f>
        <v>#REF!</v>
      </c>
      <c r="I189" s="56" t="e">
        <f>IF($C$189="","",IF(D189="","",D189/$C$189*100))</f>
        <v>#REF!</v>
      </c>
      <c r="J189" s="56" t="e">
        <f>IF($C$189="","",IF(E189="","",E189/$C$189*100))</f>
        <v>#REF!</v>
      </c>
      <c r="K189" s="56" t="e">
        <f>IF($C$189="","",IF(F189="","",F189/$C$189*100))</f>
        <v>#REF!</v>
      </c>
      <c r="L189" s="56" t="e">
        <f>IF($C$189="","",IF(G189="","",G189/$C$189*100))</f>
        <v>#REF!</v>
      </c>
      <c r="M189" s="56" t="e">
        <f>IF($C$189="","",IF(H189="","",H189/$C$189*100))</f>
        <v>#REF!</v>
      </c>
      <c r="U189" s="52" t="s">
        <v>36</v>
      </c>
      <c r="Y189" s="52" t="str">
        <f>IF(Y192=0,"",IF(Y193&lt;2,"",AVERAGE('Livello 1'!I188:M204,'Livello 2'!I188:M204,'Livello 3'!I188:M204,'Livello 4'!I188:M204,'Livello 5'!I188:M204,'Livello 6'!I188:M204,'Livello 7'!I188:M204)))</f>
        <v/>
      </c>
    </row>
    <row r="190" spans="1:29" x14ac:dyDescent="0.25">
      <c r="A190" s="66">
        <f>Dati!A247</f>
        <v>10</v>
      </c>
      <c r="B190" s="66" t="e">
        <f>Dati!B247</f>
        <v>#REF!</v>
      </c>
      <c r="C190" s="83" t="e">
        <f>IF(Dati!C247="","",LOG(Dati!C247))</f>
        <v>#REF!</v>
      </c>
      <c r="D190" s="66" t="e">
        <f>Dati!J247</f>
        <v>#REF!</v>
      </c>
      <c r="E190" s="66" t="e">
        <f>Dati!K247</f>
        <v>#REF!</v>
      </c>
      <c r="F190" s="66" t="e">
        <f>Dati!L247</f>
        <v>#REF!</v>
      </c>
      <c r="G190" s="66" t="e">
        <f>Dati!M247</f>
        <v>#REF!</v>
      </c>
      <c r="H190" s="66" t="e">
        <f>Dati!N247</f>
        <v>#REF!</v>
      </c>
      <c r="I190" s="56" t="e">
        <f>IF($C$190="","",IF(D190="","",D190/$C$190*100))</f>
        <v>#REF!</v>
      </c>
      <c r="J190" s="56" t="e">
        <f>IF($C$190="","",IF(E190="","",E190/$C$190*100))</f>
        <v>#REF!</v>
      </c>
      <c r="K190" s="56" t="e">
        <f>IF($C$190="","",IF(F190="","",F190/$C$190*100))</f>
        <v>#REF!</v>
      </c>
      <c r="L190" s="56" t="e">
        <f>IF($C$190="","",IF(G190="","",G190/$C$190*100))</f>
        <v>#REF!</v>
      </c>
      <c r="M190" s="56" t="e">
        <f>IF($C$190="","",IF(H190="","",H190/$C$190*100))</f>
        <v>#REF!</v>
      </c>
      <c r="U190" s="52" t="s">
        <v>37</v>
      </c>
      <c r="W190" s="96" t="str">
        <f>'Livello 1'!L209</f>
        <v/>
      </c>
      <c r="X190" s="97" t="str">
        <f>'Livello 2'!L209</f>
        <v/>
      </c>
      <c r="Y190" s="97" t="str">
        <f>'Livello 3'!L209</f>
        <v/>
      </c>
      <c r="Z190" s="97" t="str">
        <f>'Livello 4'!L209</f>
        <v/>
      </c>
      <c r="AA190" s="97" t="str">
        <f>'Livello 5'!L209</f>
        <v/>
      </c>
      <c r="AB190" s="97" t="str">
        <f>'Livello 6'!L209</f>
        <v/>
      </c>
      <c r="AC190" s="97" t="str">
        <f>'Livello 7'!L209</f>
        <v/>
      </c>
    </row>
    <row r="191" spans="1:29" x14ac:dyDescent="0.25">
      <c r="A191" s="66">
        <f>Dati!A248</f>
        <v>11</v>
      </c>
      <c r="B191" s="66" t="e">
        <f>Dati!B248</f>
        <v>#REF!</v>
      </c>
      <c r="C191" s="83" t="e">
        <f>IF(Dati!C248="","",LOG(Dati!C248))</f>
        <v>#REF!</v>
      </c>
      <c r="D191" s="66" t="e">
        <f>Dati!J248</f>
        <v>#REF!</v>
      </c>
      <c r="E191" s="66" t="e">
        <f>Dati!K248</f>
        <v>#REF!</v>
      </c>
      <c r="F191" s="66" t="e">
        <f>Dati!L248</f>
        <v>#REF!</v>
      </c>
      <c r="G191" s="66" t="e">
        <f>Dati!M248</f>
        <v>#REF!</v>
      </c>
      <c r="H191" s="66" t="e">
        <f>Dati!N248</f>
        <v>#REF!</v>
      </c>
      <c r="I191" s="56" t="e">
        <f>IF($C$191="","",IF(D191="","",D191/$C$191*100))</f>
        <v>#REF!</v>
      </c>
      <c r="J191" s="56" t="e">
        <f>IF($C$191="","",IF(E191="","",E191/$C$191*100))</f>
        <v>#REF!</v>
      </c>
      <c r="K191" s="56" t="e">
        <f>IF($C$191="","",IF(F191="","",F191/$C$191*100))</f>
        <v>#REF!</v>
      </c>
      <c r="L191" s="56" t="e">
        <f>IF($C$191="","",IF(G191="","",G191/$C$191*100))</f>
        <v>#REF!</v>
      </c>
      <c r="M191" s="56" t="e">
        <f>IF($C$191="","",IF(H191="","",H191/$C$191*100))</f>
        <v>#REF!</v>
      </c>
      <c r="U191" s="52" t="s">
        <v>38</v>
      </c>
      <c r="W191" s="96" t="str">
        <f>'Livello 1'!L210</f>
        <v/>
      </c>
      <c r="X191" s="97" t="str">
        <f>'Livello 2'!L210</f>
        <v/>
      </c>
      <c r="Y191" s="97" t="str">
        <f>'Livello 3'!L210</f>
        <v/>
      </c>
      <c r="Z191" s="97" t="str">
        <f>'Livello 4'!L210</f>
        <v/>
      </c>
      <c r="AA191" s="97" t="str">
        <f>'Livello 5'!L210</f>
        <v/>
      </c>
      <c r="AB191" s="97" t="str">
        <f>'Livello 6'!L210</f>
        <v/>
      </c>
      <c r="AC191" s="97" t="str">
        <f>'Livello 7'!L210</f>
        <v/>
      </c>
    </row>
    <row r="192" spans="1:29" x14ac:dyDescent="0.25">
      <c r="A192" s="66">
        <f>Dati!A249</f>
        <v>12</v>
      </c>
      <c r="B192" s="66" t="e">
        <f>Dati!B249</f>
        <v>#REF!</v>
      </c>
      <c r="C192" s="83" t="e">
        <f>IF(Dati!C249="","",LOG(Dati!C249))</f>
        <v>#REF!</v>
      </c>
      <c r="D192" s="66" t="e">
        <f>Dati!J249</f>
        <v>#REF!</v>
      </c>
      <c r="E192" s="66" t="e">
        <f>Dati!K249</f>
        <v>#REF!</v>
      </c>
      <c r="F192" s="66" t="e">
        <f>Dati!L249</f>
        <v>#REF!</v>
      </c>
      <c r="G192" s="66" t="e">
        <f>Dati!M249</f>
        <v>#REF!</v>
      </c>
      <c r="H192" s="66" t="e">
        <f>Dati!N249</f>
        <v>#REF!</v>
      </c>
      <c r="I192" s="56" t="e">
        <f>IF($C$192="","",IF(D192="","",D192/$C$192*100))</f>
        <v>#REF!</v>
      </c>
      <c r="J192" s="56" t="e">
        <f>IF($C$192="","",IF(E192="","",E192/$C$192*100))</f>
        <v>#REF!</v>
      </c>
      <c r="K192" s="56" t="e">
        <f>IF($C$192="","",IF(F192="","",F192/$C$192*100))</f>
        <v>#REF!</v>
      </c>
      <c r="L192" s="56" t="e">
        <f>IF($C$192="","",IF(G192="","",G192/$C$192*100))</f>
        <v>#REF!</v>
      </c>
      <c r="M192" s="56" t="e">
        <f>IF($C$192="","",IF(H192="","",H192/$C$192*100))</f>
        <v>#REF!</v>
      </c>
      <c r="U192" s="52" t="s">
        <v>39</v>
      </c>
      <c r="Y192" s="78">
        <f>COUNT('Livello 1'!I188:M204,'Livello 2'!I188:M204,'Livello 3'!I188:M204,'Livello 4'!I188:M204,'Livello 5'!I188:M204,'Livello 6'!I188:M204,'Livello 7'!I188:M204)</f>
        <v>0</v>
      </c>
    </row>
    <row r="193" spans="1:29" x14ac:dyDescent="0.25">
      <c r="A193" s="66">
        <f>Dati!A250</f>
        <v>13</v>
      </c>
      <c r="B193" s="66" t="e">
        <f>Dati!B250</f>
        <v>#REF!</v>
      </c>
      <c r="C193" s="83" t="e">
        <f>IF(Dati!C250="","",LOG(Dati!C250))</f>
        <v>#REF!</v>
      </c>
      <c r="D193" s="66" t="e">
        <f>Dati!J250</f>
        <v>#REF!</v>
      </c>
      <c r="E193" s="66" t="e">
        <f>Dati!K250</f>
        <v>#REF!</v>
      </c>
      <c r="F193" s="66" t="e">
        <f>Dati!L250</f>
        <v>#REF!</v>
      </c>
      <c r="G193" s="66" t="e">
        <f>Dati!M250</f>
        <v>#REF!</v>
      </c>
      <c r="H193" s="66" t="e">
        <f>Dati!N250</f>
        <v>#REF!</v>
      </c>
      <c r="I193" s="56" t="e">
        <f>IF($C$193="","",IF(D193="","",D193/$C$193*100))</f>
        <v>#REF!</v>
      </c>
      <c r="J193" s="56" t="e">
        <f>IF($C$193="","",IF(E193="","",E193/$C$193*100))</f>
        <v>#REF!</v>
      </c>
      <c r="K193" s="56" t="e">
        <f>IF($C$193="","",IF(F193="","",F193/$C$193*100))</f>
        <v>#REF!</v>
      </c>
      <c r="L193" s="56" t="e">
        <f>IF($C$193="","",IF(G193="","",G193/$C$193*100))</f>
        <v>#REF!</v>
      </c>
      <c r="M193" s="56" t="e">
        <f>IF($C$193="","",IF(H193="","",H193/$C$193*100))</f>
        <v>#REF!</v>
      </c>
      <c r="U193" s="52" t="s">
        <v>40</v>
      </c>
      <c r="Y193" s="78">
        <f>COUNT(W190:AC190)</f>
        <v>0</v>
      </c>
    </row>
    <row r="194" spans="1:29" ht="15.6" x14ac:dyDescent="0.35">
      <c r="A194" s="66">
        <f>Dati!A251</f>
        <v>14</v>
      </c>
      <c r="B194" s="66" t="e">
        <f>Dati!B251</f>
        <v>#REF!</v>
      </c>
      <c r="C194" s="83" t="e">
        <f>IF(Dati!C251="","",LOG(Dati!C251))</f>
        <v>#REF!</v>
      </c>
      <c r="D194" s="66" t="e">
        <f>Dati!J251</f>
        <v>#REF!</v>
      </c>
      <c r="E194" s="66" t="e">
        <f>Dati!K251</f>
        <v>#REF!</v>
      </c>
      <c r="F194" s="66" t="e">
        <f>Dati!L251</f>
        <v>#REF!</v>
      </c>
      <c r="G194" s="66" t="e">
        <f>Dati!M251</f>
        <v>#REF!</v>
      </c>
      <c r="H194" s="66" t="e">
        <f>Dati!N251</f>
        <v>#REF!</v>
      </c>
      <c r="I194" s="56" t="e">
        <f>IF($C$194="","",IF(D194="","",D194/$C$194*100))</f>
        <v>#REF!</v>
      </c>
      <c r="J194" s="56" t="e">
        <f>IF($C$194="","",IF(E194="","",E194/$C$194*100))</f>
        <v>#REF!</v>
      </c>
      <c r="K194" s="56" t="e">
        <f>IF($C$194="","",IF(F194="","",F194/$C$194*100))</f>
        <v>#REF!</v>
      </c>
      <c r="L194" s="56" t="e">
        <f>IF($C$194="","",IF(G194="","",G194/$C$194*100))</f>
        <v>#REF!</v>
      </c>
      <c r="M194" s="56" t="e">
        <f>IF($C$194="","",IF(H194="","",H194/$C$194*100))</f>
        <v>#REF!</v>
      </c>
      <c r="U194" s="52" t="s">
        <v>41</v>
      </c>
      <c r="Y194" s="78">
        <f>Y193-1</f>
        <v>-1</v>
      </c>
    </row>
    <row r="195" spans="1:29" x14ac:dyDescent="0.25">
      <c r="A195" s="66">
        <f>Dati!A252</f>
        <v>15</v>
      </c>
      <c r="B195" s="66" t="e">
        <f>Dati!B252</f>
        <v>#REF!</v>
      </c>
      <c r="C195" s="83" t="e">
        <f>IF(Dati!C252="","",LOG(Dati!C252))</f>
        <v>#REF!</v>
      </c>
      <c r="D195" s="66" t="e">
        <f>Dati!J252</f>
        <v>#REF!</v>
      </c>
      <c r="E195" s="66" t="e">
        <f>Dati!K252</f>
        <v>#REF!</v>
      </c>
      <c r="F195" s="66" t="e">
        <f>Dati!L252</f>
        <v>#REF!</v>
      </c>
      <c r="G195" s="66" t="e">
        <f>Dati!M252</f>
        <v>#REF!</v>
      </c>
      <c r="H195" s="66" t="e">
        <f>Dati!N252</f>
        <v>#REF!</v>
      </c>
      <c r="I195" s="56" t="e">
        <f>IF($C$195="","",IF(D195="","",D195/$C$195*100))</f>
        <v>#REF!</v>
      </c>
      <c r="J195" s="56" t="e">
        <f>IF($C$195="","",IF(E195="","",E195/$C$195*100))</f>
        <v>#REF!</v>
      </c>
      <c r="K195" s="56" t="e">
        <f>IF($C$195="","",IF(F195="","",F195/$C$195*100))</f>
        <v>#REF!</v>
      </c>
      <c r="L195" s="56" t="e">
        <f>IF($C$195="","",IF(G195="","",G195/$C$195*100))</f>
        <v>#REF!</v>
      </c>
      <c r="M195" s="56" t="e">
        <f>IF($C$195="","",IF(H195="","",H195/$C$195*100))</f>
        <v>#REF!</v>
      </c>
      <c r="U195" s="52" t="s">
        <v>42</v>
      </c>
      <c r="Y195" s="78">
        <f>Y192-Y193</f>
        <v>0</v>
      </c>
    </row>
    <row r="196" spans="1:29" x14ac:dyDescent="0.25">
      <c r="A196" s="66">
        <f>Dati!A253</f>
        <v>16</v>
      </c>
      <c r="B196" s="66" t="e">
        <f>Dati!B253</f>
        <v>#REF!</v>
      </c>
      <c r="C196" s="83" t="e">
        <f>IF(Dati!C253="","",LOG(Dati!C253))</f>
        <v>#REF!</v>
      </c>
      <c r="D196" s="66" t="e">
        <f>Dati!J253</f>
        <v>#REF!</v>
      </c>
      <c r="E196" s="66" t="e">
        <f>Dati!K253</f>
        <v>#REF!</v>
      </c>
      <c r="F196" s="66" t="e">
        <f>Dati!L253</f>
        <v>#REF!</v>
      </c>
      <c r="G196" s="66" t="e">
        <f>Dati!M253</f>
        <v>#REF!</v>
      </c>
      <c r="H196" s="66" t="e">
        <f>Dati!N253</f>
        <v>#REF!</v>
      </c>
      <c r="I196" s="56" t="e">
        <f>IF($C$196="","",IF(D196="","",D196/$C$196*100))</f>
        <v>#REF!</v>
      </c>
      <c r="J196" s="56" t="e">
        <f>IF($C$196="","",IF(E196="","",E196/$C$196*100))</f>
        <v>#REF!</v>
      </c>
      <c r="K196" s="56" t="e">
        <f>IF($C$196="","",IF(F196="","",F196/$C$196*100))</f>
        <v>#REF!</v>
      </c>
      <c r="L196" s="56" t="e">
        <f>IF($C$196="","",IF(G196="","",G196/$C$196*100))</f>
        <v>#REF!</v>
      </c>
      <c r="M196" s="56" t="e">
        <f>IF($C$196="","",IF(H196="","",H196/$C$196*100))</f>
        <v>#REF!</v>
      </c>
      <c r="U196" s="52" t="s">
        <v>43</v>
      </c>
      <c r="Y196" s="99" t="str">
        <f>IF(Y193&lt;2,"",SUM(W190:AC190)/Y195)</f>
        <v/>
      </c>
    </row>
    <row r="197" spans="1:29" x14ac:dyDescent="0.25">
      <c r="A197" s="66">
        <f>Dati!A254</f>
        <v>17</v>
      </c>
      <c r="B197" s="66" t="e">
        <f>Dati!B254</f>
        <v>#REF!</v>
      </c>
      <c r="C197" s="83" t="e">
        <f>IF(Dati!C254="","",LOG(Dati!C254))</f>
        <v>#REF!</v>
      </c>
      <c r="D197" s="66" t="e">
        <f>Dati!J254</f>
        <v>#REF!</v>
      </c>
      <c r="E197" s="66" t="e">
        <f>Dati!K254</f>
        <v>#REF!</v>
      </c>
      <c r="F197" s="66" t="e">
        <f>Dati!L254</f>
        <v>#REF!</v>
      </c>
      <c r="G197" s="66" t="e">
        <f>Dati!M254</f>
        <v>#REF!</v>
      </c>
      <c r="H197" s="66" t="e">
        <f>Dati!N254</f>
        <v>#REF!</v>
      </c>
      <c r="I197" s="56" t="e">
        <f>IF($C$197="","",IF(D197="","",D197/$C$197*100))</f>
        <v>#REF!</v>
      </c>
      <c r="J197" s="56" t="e">
        <f>IF($C$197="","",IF(E197="","",E197/$C$197*100))</f>
        <v>#REF!</v>
      </c>
      <c r="K197" s="56" t="e">
        <f>IF($C$197="","",IF(F197="","",F197/$C$197*100))</f>
        <v>#REF!</v>
      </c>
      <c r="L197" s="56" t="e">
        <f>IF($C$197="","",IF(G197="","",G197/$C$197*100))</f>
        <v>#REF!</v>
      </c>
      <c r="M197" s="56" t="e">
        <f>IF($C$197="","",IF(H197="","",H197/$C$197*100))</f>
        <v>#REF!</v>
      </c>
      <c r="U197" s="52" t="s">
        <v>44</v>
      </c>
      <c r="W197" s="99" t="str">
        <f>IF(W190="","",(Y189-W188)^2*W187)</f>
        <v/>
      </c>
      <c r="X197" s="99" t="str">
        <f>IF(X190="","",(Y189-X188)^2*X187)</f>
        <v/>
      </c>
      <c r="Y197" s="99" t="str">
        <f>IF(Y190="","",(Y189-Y188)^2*Y187)</f>
        <v/>
      </c>
      <c r="Z197" s="99" t="str">
        <f>IF(Z190="","",(Y189-Z188)^2*Z187)</f>
        <v/>
      </c>
      <c r="AA197" s="99" t="str">
        <f>IF(AA190="","",(Y189-AA188)^2*AA187)</f>
        <v/>
      </c>
      <c r="AB197" s="99" t="str">
        <f>IF(AB190="","",(Y189-AB188)^2*AB187)</f>
        <v/>
      </c>
      <c r="AC197" s="99" t="str">
        <f>IF(AC190="","",(Y189-AC188)^2*AC187)</f>
        <v/>
      </c>
    </row>
    <row r="198" spans="1:29" x14ac:dyDescent="0.25">
      <c r="A198" s="66"/>
      <c r="B198" s="66"/>
      <c r="C198" s="67"/>
      <c r="D198" s="66"/>
      <c r="E198" s="66"/>
      <c r="F198" s="66"/>
      <c r="G198" s="66"/>
      <c r="H198" s="66"/>
      <c r="U198" s="52" t="s">
        <v>45</v>
      </c>
      <c r="Y198" s="99" t="str">
        <f>IF(Y193&lt;2,"",SUM(W197:AC197)/Y194)</f>
        <v/>
      </c>
      <c r="AC198" s="96"/>
    </row>
    <row r="199" spans="1:29" x14ac:dyDescent="0.25">
      <c r="A199" s="66"/>
      <c r="B199" s="66"/>
      <c r="C199" s="83"/>
      <c r="D199" s="83"/>
      <c r="E199" s="83"/>
      <c r="F199" s="83"/>
      <c r="G199" s="83"/>
      <c r="H199" s="83"/>
      <c r="U199" s="86" t="s">
        <v>46</v>
      </c>
      <c r="V199" s="86"/>
      <c r="Y199" s="100" t="str">
        <f>IF(Y193&lt;2,"",Y198/Y196)</f>
        <v/>
      </c>
    </row>
    <row r="200" spans="1:29" x14ac:dyDescent="0.25">
      <c r="D200" s="52" t="s">
        <v>7</v>
      </c>
      <c r="H200" s="86" t="s">
        <v>14</v>
      </c>
      <c r="I200" s="86"/>
      <c r="J200" s="103" t="str">
        <f>IF(COUNT(I181:M197)=0,"Dati non presenti",AVERAGE(I181:M197))</f>
        <v>Dati non presenti</v>
      </c>
      <c r="K200" s="86"/>
      <c r="U200" s="86" t="s">
        <v>50</v>
      </c>
      <c r="V200" s="86"/>
      <c r="Y200" s="100" t="str">
        <f>IF(Y193&lt;2,"",FINV(0.05,Y194,Y195))</f>
        <v/>
      </c>
    </row>
    <row r="201" spans="1:29" x14ac:dyDescent="0.25">
      <c r="H201" s="86" t="s">
        <v>6</v>
      </c>
      <c r="I201" s="86"/>
      <c r="J201" s="86" t="str">
        <f>IF(COUNT(I181:M197)&lt;2,"",STDEV(I181:M197)*2)</f>
        <v/>
      </c>
      <c r="K201" s="86"/>
      <c r="U201" s="79" t="s">
        <v>47</v>
      </c>
      <c r="V201" s="79"/>
      <c r="Y201" s="101" t="str">
        <f>IF(Y193&lt;2,"",FDIST(Y199,Y194,Y195))</f>
        <v/>
      </c>
    </row>
    <row r="203" spans="1:29" x14ac:dyDescent="0.25">
      <c r="U203" s="102"/>
      <c r="V203" s="102"/>
      <c r="W203" s="102"/>
      <c r="X203" s="102"/>
      <c r="Y203" s="102" t="str">
        <f>IF(Y193&lt;2,"",IF(Y199&lt;Y200,"Le accuratezze dei livelli sono uguali con P &lt; 0.05","Attenzione: le accuratezze dei livelli non sono uguali con P &lt; 0.05"))</f>
        <v/>
      </c>
      <c r="Z203" s="102"/>
      <c r="AA203" s="102"/>
    </row>
  </sheetData>
  <sheetProtection password="EB3E" sheet="1" objects="1" scenarios="1"/>
  <mergeCells count="10">
    <mergeCell ref="I180:M180"/>
    <mergeCell ref="I55:M55"/>
    <mergeCell ref="I80:M80"/>
    <mergeCell ref="I105:M105"/>
    <mergeCell ref="I130:M130"/>
    <mergeCell ref="A1:I1"/>
    <mergeCell ref="D3:F3"/>
    <mergeCell ref="I5:M5"/>
    <mergeCell ref="I30:M30"/>
    <mergeCell ref="I155:M155"/>
  </mergeCells>
  <phoneticPr fontId="0" type="noConversion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6"/>
  <sheetViews>
    <sheetView topLeftCell="A40" workbookViewId="0">
      <selection activeCell="I77" sqref="I76:I77"/>
    </sheetView>
  </sheetViews>
  <sheetFormatPr defaultRowHeight="13.2" x14ac:dyDescent="0.25"/>
  <cols>
    <col min="1" max="1" width="14.5546875" bestFit="1" customWidth="1"/>
    <col min="2" max="3" width="14.33203125" customWidth="1"/>
    <col min="4" max="4" width="13.5546875" customWidth="1"/>
    <col min="5" max="6" width="14.6640625" customWidth="1"/>
    <col min="7" max="7" width="15.6640625" customWidth="1"/>
    <col min="8" max="8" width="14.6640625" bestFit="1" customWidth="1"/>
  </cols>
  <sheetData>
    <row r="2" spans="1:11" x14ac:dyDescent="0.25">
      <c r="C2" s="1029" t="s">
        <v>75</v>
      </c>
      <c r="D2" s="1029"/>
      <c r="E2" s="1029" t="s">
        <v>83</v>
      </c>
      <c r="F2" s="1029"/>
      <c r="G2" s="1030" t="s">
        <v>130</v>
      </c>
    </row>
    <row r="3" spans="1:11" ht="28.2" customHeight="1" x14ac:dyDescent="0.25">
      <c r="C3" s="567" t="s">
        <v>131</v>
      </c>
      <c r="D3" s="567" t="s">
        <v>132</v>
      </c>
      <c r="E3" s="567" t="s">
        <v>131</v>
      </c>
      <c r="F3" s="567" t="s">
        <v>132</v>
      </c>
      <c r="G3" s="1031"/>
      <c r="H3" s="566"/>
      <c r="I3" s="600" t="s">
        <v>11</v>
      </c>
    </row>
    <row r="4" spans="1:11" s="571" customFormat="1" x14ac:dyDescent="0.25">
      <c r="A4" s="1034" t="s">
        <v>133</v>
      </c>
      <c r="B4" s="568" t="s">
        <v>134</v>
      </c>
      <c r="C4" s="229">
        <v>3300</v>
      </c>
      <c r="D4" s="229">
        <v>2000</v>
      </c>
      <c r="E4" s="229">
        <v>1400</v>
      </c>
      <c r="F4" s="221">
        <v>1900</v>
      </c>
      <c r="G4" s="569">
        <v>1650000</v>
      </c>
      <c r="H4" s="570"/>
      <c r="I4" s="571">
        <f>COUNT(C4:F10)</f>
        <v>28</v>
      </c>
      <c r="K4" s="491"/>
    </row>
    <row r="5" spans="1:11" s="571" customFormat="1" x14ac:dyDescent="0.25">
      <c r="A5" s="1036"/>
      <c r="B5" s="568" t="s">
        <v>135</v>
      </c>
      <c r="C5" s="229">
        <v>1400</v>
      </c>
      <c r="D5" s="229">
        <v>200</v>
      </c>
      <c r="E5" s="229">
        <v>1100</v>
      </c>
      <c r="F5" s="229">
        <v>770</v>
      </c>
      <c r="G5" s="569">
        <v>1400000</v>
      </c>
      <c r="H5" s="570"/>
      <c r="K5" s="491"/>
    </row>
    <row r="6" spans="1:11" s="571" customFormat="1" x14ac:dyDescent="0.25">
      <c r="A6" s="1036"/>
      <c r="B6" s="568" t="s">
        <v>136</v>
      </c>
      <c r="C6" s="229">
        <v>6300</v>
      </c>
      <c r="D6" s="229">
        <v>4200</v>
      </c>
      <c r="E6" s="229">
        <v>6300</v>
      </c>
      <c r="F6" s="229">
        <v>4500</v>
      </c>
      <c r="G6" s="229" t="s">
        <v>137</v>
      </c>
      <c r="H6" s="570"/>
      <c r="K6" s="491"/>
    </row>
    <row r="7" spans="1:11" s="571" customFormat="1" x14ac:dyDescent="0.25">
      <c r="A7" s="1036"/>
      <c r="B7" s="1034" t="s">
        <v>138</v>
      </c>
      <c r="C7" s="229">
        <v>10800</v>
      </c>
      <c r="D7" s="229">
        <v>5670</v>
      </c>
      <c r="E7" s="229">
        <v>8460</v>
      </c>
      <c r="F7" s="229">
        <v>7290</v>
      </c>
      <c r="G7" s="1040" t="s">
        <v>137</v>
      </c>
      <c r="H7" s="570"/>
      <c r="K7" s="491"/>
    </row>
    <row r="8" spans="1:11" s="571" customFormat="1" x14ac:dyDescent="0.25">
      <c r="A8" s="1036"/>
      <c r="B8" s="1036"/>
      <c r="C8" s="572">
        <v>6840</v>
      </c>
      <c r="D8" s="572">
        <v>2520</v>
      </c>
      <c r="E8" s="572">
        <v>7920</v>
      </c>
      <c r="F8" s="572">
        <v>4500</v>
      </c>
      <c r="G8" s="1041"/>
      <c r="H8" s="570"/>
      <c r="K8" s="491"/>
    </row>
    <row r="9" spans="1:11" s="571" customFormat="1" x14ac:dyDescent="0.25">
      <c r="A9" s="1036"/>
      <c r="B9" s="573" t="s">
        <v>139</v>
      </c>
      <c r="C9" s="368">
        <v>360</v>
      </c>
      <c r="D9" s="368">
        <v>640</v>
      </c>
      <c r="E9" s="368">
        <v>66</v>
      </c>
      <c r="F9" s="368">
        <v>210</v>
      </c>
      <c r="G9" s="574">
        <v>7800000</v>
      </c>
      <c r="H9" s="570"/>
    </row>
    <row r="10" spans="1:11" s="571" customFormat="1" x14ac:dyDescent="0.25">
      <c r="A10" s="1039"/>
      <c r="B10" s="568" t="s">
        <v>140</v>
      </c>
      <c r="C10" s="229">
        <v>55000</v>
      </c>
      <c r="D10" s="229">
        <v>58000</v>
      </c>
      <c r="E10" s="229">
        <v>50000</v>
      </c>
      <c r="F10" s="229">
        <v>51000</v>
      </c>
      <c r="G10" s="229"/>
      <c r="H10" s="570"/>
    </row>
    <row r="11" spans="1:11" s="571" customFormat="1" x14ac:dyDescent="0.25">
      <c r="A11" s="575"/>
      <c r="B11" s="575"/>
      <c r="C11" s="576"/>
      <c r="D11" s="576"/>
      <c r="E11" s="576"/>
      <c r="F11" s="576"/>
      <c r="G11" s="226"/>
      <c r="H11" s="570"/>
    </row>
    <row r="12" spans="1:11" s="571" customFormat="1" x14ac:dyDescent="0.25">
      <c r="A12" s="1034" t="s">
        <v>141</v>
      </c>
      <c r="B12" s="573" t="s">
        <v>134</v>
      </c>
      <c r="C12" s="165">
        <v>2000</v>
      </c>
      <c r="D12" s="165">
        <v>1900</v>
      </c>
      <c r="E12" s="165">
        <v>900</v>
      </c>
      <c r="F12" s="416">
        <v>1100</v>
      </c>
      <c r="G12" s="569">
        <v>1650000</v>
      </c>
      <c r="H12" s="570"/>
      <c r="I12" s="571">
        <f>COUNT(C12:F18)</f>
        <v>27</v>
      </c>
    </row>
    <row r="13" spans="1:11" s="571" customFormat="1" x14ac:dyDescent="0.25">
      <c r="A13" s="1035"/>
      <c r="B13" s="577" t="s">
        <v>135</v>
      </c>
      <c r="C13" s="165">
        <v>780</v>
      </c>
      <c r="D13" s="165"/>
      <c r="E13" s="165">
        <v>750</v>
      </c>
      <c r="F13" s="165">
        <v>480</v>
      </c>
      <c r="G13" s="569">
        <v>1400000</v>
      </c>
      <c r="H13" s="570"/>
    </row>
    <row r="14" spans="1:11" s="571" customFormat="1" x14ac:dyDescent="0.25">
      <c r="A14" s="1035"/>
      <c r="B14" s="577" t="s">
        <v>136</v>
      </c>
      <c r="C14" s="165">
        <v>3600</v>
      </c>
      <c r="D14" s="165">
        <v>1800</v>
      </c>
      <c r="E14" s="165">
        <v>3600</v>
      </c>
      <c r="F14" s="165">
        <v>2200</v>
      </c>
      <c r="G14" s="229" t="s">
        <v>137</v>
      </c>
      <c r="H14" s="570"/>
    </row>
    <row r="15" spans="1:11" s="571" customFormat="1" x14ac:dyDescent="0.25">
      <c r="A15" s="1035"/>
      <c r="B15" s="1034" t="s">
        <v>138</v>
      </c>
      <c r="C15" s="165">
        <v>3150</v>
      </c>
      <c r="D15" s="165">
        <v>5040</v>
      </c>
      <c r="E15" s="165">
        <v>2970</v>
      </c>
      <c r="F15" s="165">
        <v>1890</v>
      </c>
      <c r="G15" s="1040" t="s">
        <v>137</v>
      </c>
      <c r="H15" s="570"/>
    </row>
    <row r="16" spans="1:11" s="571" customFormat="1" x14ac:dyDescent="0.25">
      <c r="A16" s="1035"/>
      <c r="B16" s="1036"/>
      <c r="C16" s="578">
        <v>6570</v>
      </c>
      <c r="D16" s="578">
        <v>7830</v>
      </c>
      <c r="E16" s="578">
        <v>4050</v>
      </c>
      <c r="F16" s="578">
        <v>9900</v>
      </c>
      <c r="G16" s="1041"/>
      <c r="H16" s="570"/>
    </row>
    <row r="17" spans="1:8" s="571" customFormat="1" x14ac:dyDescent="0.25">
      <c r="A17" s="1035"/>
      <c r="B17" s="579" t="s">
        <v>139</v>
      </c>
      <c r="C17" s="368">
        <v>220</v>
      </c>
      <c r="D17" s="368">
        <v>330</v>
      </c>
      <c r="E17" s="368">
        <v>55</v>
      </c>
      <c r="F17" s="368">
        <v>95</v>
      </c>
      <c r="G17" s="574">
        <v>4500000</v>
      </c>
      <c r="H17" s="570"/>
    </row>
    <row r="18" spans="1:8" x14ac:dyDescent="0.25">
      <c r="A18" s="1002"/>
      <c r="B18" s="579" t="s">
        <v>140</v>
      </c>
      <c r="C18" s="165">
        <v>33000</v>
      </c>
      <c r="D18" s="165">
        <v>41000</v>
      </c>
      <c r="E18" s="165">
        <v>35000</v>
      </c>
      <c r="F18" s="165">
        <v>36000</v>
      </c>
      <c r="G18" s="574"/>
      <c r="H18" s="570"/>
    </row>
    <row r="22" spans="1:8" x14ac:dyDescent="0.25">
      <c r="C22" s="1029" t="s">
        <v>75</v>
      </c>
      <c r="D22" s="1029"/>
      <c r="E22" s="1029" t="s">
        <v>83</v>
      </c>
      <c r="F22" s="1029"/>
      <c r="G22" s="1030" t="s">
        <v>130</v>
      </c>
      <c r="H22" s="1032" t="s">
        <v>111</v>
      </c>
    </row>
    <row r="23" spans="1:8" x14ac:dyDescent="0.25">
      <c r="C23" s="567" t="s">
        <v>131</v>
      </c>
      <c r="D23" s="567" t="s">
        <v>132</v>
      </c>
      <c r="E23" s="567" t="s">
        <v>131</v>
      </c>
      <c r="F23" s="567" t="s">
        <v>132</v>
      </c>
      <c r="G23" s="1031"/>
      <c r="H23" s="1033"/>
    </row>
    <row r="24" spans="1:8" x14ac:dyDescent="0.25">
      <c r="A24" s="1034" t="s">
        <v>133</v>
      </c>
      <c r="B24" s="568" t="s">
        <v>134</v>
      </c>
      <c r="C24" s="241">
        <f>LOG(C4)</f>
        <v>3.5185139398778875</v>
      </c>
      <c r="D24" s="241">
        <f t="shared" ref="C24:G28" si="0">LOG(D4)</f>
        <v>3.3010299956639813</v>
      </c>
      <c r="E24" s="241">
        <f t="shared" si="0"/>
        <v>3.1461280356782382</v>
      </c>
      <c r="F24" s="241">
        <f t="shared" si="0"/>
        <v>3.2787536009528289</v>
      </c>
      <c r="G24" s="580">
        <f t="shared" si="0"/>
        <v>6.2174839442139067</v>
      </c>
      <c r="H24" s="241">
        <f>VAR(C24:F24)</f>
        <v>2.379466194100362E-2</v>
      </c>
    </row>
    <row r="25" spans="1:8" x14ac:dyDescent="0.25">
      <c r="A25" s="1036"/>
      <c r="B25" s="568" t="s">
        <v>135</v>
      </c>
      <c r="C25" s="241">
        <f t="shared" si="0"/>
        <v>3.1461280356782382</v>
      </c>
      <c r="D25" s="581">
        <f t="shared" si="0"/>
        <v>2.3010299956639813</v>
      </c>
      <c r="E25" s="241">
        <f t="shared" si="0"/>
        <v>3.0413926851582249</v>
      </c>
      <c r="F25" s="241">
        <f t="shared" si="0"/>
        <v>2.8864907251724818</v>
      </c>
      <c r="G25" s="241">
        <f t="shared" si="0"/>
        <v>6.1461280356782382</v>
      </c>
      <c r="H25" s="241">
        <f>VAR(C25:F25)</f>
        <v>0.14228895990752713</v>
      </c>
    </row>
    <row r="26" spans="1:8" x14ac:dyDescent="0.25">
      <c r="A26" s="1036"/>
      <c r="B26" s="568" t="s">
        <v>136</v>
      </c>
      <c r="C26" s="241">
        <f t="shared" si="0"/>
        <v>3.7993405494535817</v>
      </c>
      <c r="D26" s="241">
        <f t="shared" si="0"/>
        <v>3.6232492903979003</v>
      </c>
      <c r="E26" s="241">
        <f t="shared" si="0"/>
        <v>3.7993405494535817</v>
      </c>
      <c r="F26" s="241">
        <f t="shared" si="0"/>
        <v>3.6532125137753435</v>
      </c>
      <c r="G26" s="241" t="s">
        <v>137</v>
      </c>
      <c r="H26" s="241">
        <f>VAR(C26:F26)</f>
        <v>8.8017386174297999E-3</v>
      </c>
    </row>
    <row r="27" spans="1:8" x14ac:dyDescent="0.25">
      <c r="A27" s="1036"/>
      <c r="B27" s="1034" t="s">
        <v>138</v>
      </c>
      <c r="C27" s="241">
        <f t="shared" si="0"/>
        <v>4.0334237554869494</v>
      </c>
      <c r="D27" s="241">
        <f t="shared" si="0"/>
        <v>3.7535830588929064</v>
      </c>
      <c r="E27" s="241">
        <f t="shared" si="0"/>
        <v>3.9273703630390235</v>
      </c>
      <c r="F27" s="241">
        <f t="shared" si="0"/>
        <v>3.8627275283179747</v>
      </c>
      <c r="G27" s="1037" t="s">
        <v>137</v>
      </c>
      <c r="H27" s="1037">
        <f>VAR(C27:F28)</f>
        <v>3.829343306957126E-2</v>
      </c>
    </row>
    <row r="28" spans="1:8" x14ac:dyDescent="0.25">
      <c r="A28" s="1036"/>
      <c r="B28" s="1036"/>
      <c r="C28" s="241">
        <f t="shared" si="0"/>
        <v>3.8350561017201161</v>
      </c>
      <c r="D28" s="241">
        <f t="shared" si="0"/>
        <v>3.4014005407815442</v>
      </c>
      <c r="E28" s="241">
        <f t="shared" si="0"/>
        <v>3.8987251815894934</v>
      </c>
      <c r="F28" s="241">
        <f t="shared" si="0"/>
        <v>3.6532125137753435</v>
      </c>
      <c r="G28" s="1038"/>
      <c r="H28" s="1038"/>
    </row>
    <row r="29" spans="1:8" x14ac:dyDescent="0.25">
      <c r="A29" s="1036"/>
      <c r="B29" s="573" t="s">
        <v>139</v>
      </c>
      <c r="C29" s="241">
        <f>LOG(C9)</f>
        <v>2.5563025007672873</v>
      </c>
      <c r="D29" s="241">
        <f>LOG(D9)</f>
        <v>2.8061799739838871</v>
      </c>
      <c r="E29" s="581">
        <f>LOG(E9)</f>
        <v>1.8195439355418688</v>
      </c>
      <c r="F29" s="241">
        <f>LOG(F9)</f>
        <v>2.3222192947339191</v>
      </c>
      <c r="G29" s="241">
        <f>LOG(G9)</f>
        <v>6.8920946026904808</v>
      </c>
      <c r="H29" s="241">
        <f>VAR(C29:F29)</f>
        <v>0.17669983421270885</v>
      </c>
    </row>
    <row r="30" spans="1:8" x14ac:dyDescent="0.25">
      <c r="A30" s="1039"/>
      <c r="B30" s="568" t="s">
        <v>140</v>
      </c>
      <c r="C30" s="241">
        <f>LOG(C10)</f>
        <v>4.7403626894942441</v>
      </c>
      <c r="D30" s="241">
        <f>LOG(D10)</f>
        <v>4.7634279935629369</v>
      </c>
      <c r="E30" s="241">
        <f>LOG(E10)</f>
        <v>4.6989700043360187</v>
      </c>
      <c r="F30" s="241">
        <f>LOG(F10)</f>
        <v>4.7075701760979367</v>
      </c>
      <c r="G30" s="229"/>
      <c r="H30" s="241">
        <f>VAR(C30:F30)</f>
        <v>8.891335560584577E-4</v>
      </c>
    </row>
    <row r="31" spans="1:8" x14ac:dyDescent="0.25">
      <c r="A31" s="582" t="s">
        <v>6</v>
      </c>
      <c r="B31" s="582"/>
      <c r="C31" s="583"/>
      <c r="D31" s="583"/>
      <c r="E31" s="583"/>
      <c r="F31" s="583"/>
      <c r="G31" s="584"/>
      <c r="H31" s="585">
        <f>AVERAGE(H24:H30)^0.5</f>
        <v>0.25520180292737588</v>
      </c>
    </row>
    <row r="32" spans="1:8" x14ac:dyDescent="0.25">
      <c r="A32" s="586" t="s">
        <v>101</v>
      </c>
      <c r="B32" s="586"/>
      <c r="C32" s="587"/>
      <c r="D32" s="587"/>
      <c r="E32" s="587"/>
      <c r="F32" s="587"/>
      <c r="G32" s="588"/>
      <c r="H32" s="589">
        <f>H31*2</f>
        <v>0.51040360585475175</v>
      </c>
    </row>
    <row r="33" spans="1:10" x14ac:dyDescent="0.25">
      <c r="A33" s="590" t="s">
        <v>89</v>
      </c>
      <c r="B33" s="590"/>
      <c r="C33" s="591"/>
      <c r="D33" s="591"/>
      <c r="E33" s="591"/>
      <c r="F33" s="591"/>
      <c r="G33" s="584"/>
      <c r="H33" s="585">
        <f>H32*2^0.5</f>
        <v>0.72181970168392162</v>
      </c>
    </row>
    <row r="34" spans="1:10" x14ac:dyDescent="0.25">
      <c r="A34" s="575"/>
      <c r="B34" s="575"/>
      <c r="C34" s="576"/>
      <c r="D34" s="576"/>
      <c r="E34" s="576"/>
      <c r="F34" s="576"/>
      <c r="G34" s="226"/>
      <c r="H34" s="592"/>
    </row>
    <row r="35" spans="1:10" x14ac:dyDescent="0.25">
      <c r="A35" s="1034" t="s">
        <v>141</v>
      </c>
      <c r="B35" s="573" t="s">
        <v>134</v>
      </c>
      <c r="C35" s="593">
        <f>LOG(C12)</f>
        <v>3.3010299956639813</v>
      </c>
      <c r="D35" s="593">
        <f>LOG(D12)</f>
        <v>3.2787536009528289</v>
      </c>
      <c r="E35" s="593">
        <f>LOG(E12)</f>
        <v>2.9542425094393248</v>
      </c>
      <c r="F35" s="593">
        <f>LOG(F12)</f>
        <v>3.0413926851582249</v>
      </c>
      <c r="G35" s="593">
        <f>LOG(G12)</f>
        <v>6.2174839442139067</v>
      </c>
      <c r="H35" s="241">
        <f>VAR(C35:F35)</f>
        <v>2.9784344779998334E-2</v>
      </c>
    </row>
    <row r="36" spans="1:10" x14ac:dyDescent="0.25">
      <c r="A36" s="1035"/>
      <c r="B36" s="577" t="s">
        <v>135</v>
      </c>
      <c r="C36" s="593">
        <f t="shared" ref="C36:F41" si="1">LOG(C13)</f>
        <v>2.8920946026904804</v>
      </c>
      <c r="D36" s="593"/>
      <c r="E36" s="593">
        <f>LOG(E13)</f>
        <v>2.8750612633917001</v>
      </c>
      <c r="F36" s="593">
        <f>LOG(F13)</f>
        <v>2.6812412373755872</v>
      </c>
      <c r="G36" s="593">
        <f>LOG(G13)</f>
        <v>6.1461280356782382</v>
      </c>
      <c r="H36" s="241">
        <f>VAR(C36:F36)</f>
        <v>1.3719246466194976E-2</v>
      </c>
    </row>
    <row r="37" spans="1:10" x14ac:dyDescent="0.25">
      <c r="A37" s="1035"/>
      <c r="B37" s="577" t="s">
        <v>136</v>
      </c>
      <c r="C37" s="593">
        <f t="shared" si="1"/>
        <v>3.5563025007672873</v>
      </c>
      <c r="D37" s="593">
        <f t="shared" si="1"/>
        <v>3.255272505103306</v>
      </c>
      <c r="E37" s="593">
        <f t="shared" si="1"/>
        <v>3.5563025007672873</v>
      </c>
      <c r="F37" s="593">
        <f t="shared" si="1"/>
        <v>3.3424226808222062</v>
      </c>
      <c r="G37" s="241" t="s">
        <v>137</v>
      </c>
      <c r="H37" s="241">
        <f>VAR(C37:F37)</f>
        <v>2.3360202038852414E-2</v>
      </c>
    </row>
    <row r="38" spans="1:10" x14ac:dyDescent="0.25">
      <c r="A38" s="1035"/>
      <c r="B38" s="1034" t="s">
        <v>138</v>
      </c>
      <c r="C38" s="593">
        <f t="shared" si="1"/>
        <v>3.4983105537896004</v>
      </c>
      <c r="D38" s="593">
        <f t="shared" si="1"/>
        <v>3.7024305364455254</v>
      </c>
      <c r="E38" s="593">
        <f t="shared" si="1"/>
        <v>3.4727564493172123</v>
      </c>
      <c r="F38" s="593">
        <f t="shared" si="1"/>
        <v>3.2764618041732443</v>
      </c>
      <c r="G38" s="1037" t="s">
        <v>137</v>
      </c>
      <c r="H38" s="1037">
        <f>VAR(C38:F39)</f>
        <v>5.7851196703925405E-2</v>
      </c>
    </row>
    <row r="39" spans="1:10" x14ac:dyDescent="0.25">
      <c r="A39" s="1035"/>
      <c r="B39" s="1036"/>
      <c r="C39" s="593">
        <f t="shared" si="1"/>
        <v>3.8175653695597807</v>
      </c>
      <c r="D39" s="593">
        <f t="shared" si="1"/>
        <v>3.8937617620579434</v>
      </c>
      <c r="E39" s="593">
        <f t="shared" si="1"/>
        <v>3.6074550232146687</v>
      </c>
      <c r="F39" s="593">
        <f t="shared" si="1"/>
        <v>3.9956351945975501</v>
      </c>
      <c r="G39" s="1038"/>
      <c r="H39" s="1038"/>
    </row>
    <row r="40" spans="1:10" x14ac:dyDescent="0.25">
      <c r="A40" s="1035"/>
      <c r="B40" s="579" t="s">
        <v>139</v>
      </c>
      <c r="C40" s="593">
        <f t="shared" si="1"/>
        <v>2.3424226808222062</v>
      </c>
      <c r="D40" s="593">
        <f t="shared" si="1"/>
        <v>2.5185139398778875</v>
      </c>
      <c r="E40" s="594">
        <f t="shared" si="1"/>
        <v>1.7403626894942439</v>
      </c>
      <c r="F40" s="594">
        <f t="shared" si="1"/>
        <v>1.9777236052888478</v>
      </c>
      <c r="G40" s="593">
        <f>LOG(G17)</f>
        <v>6.653212513775344</v>
      </c>
      <c r="H40" s="241">
        <f>VAR(C40:F40)</f>
        <v>0.12340029493115878</v>
      </c>
    </row>
    <row r="41" spans="1:10" x14ac:dyDescent="0.25">
      <c r="A41" s="1002"/>
      <c r="B41" s="579" t="s">
        <v>140</v>
      </c>
      <c r="C41" s="593">
        <f t="shared" si="1"/>
        <v>4.5185139398778871</v>
      </c>
      <c r="D41" s="593">
        <f>LOG(D18)</f>
        <v>4.6127838567197355</v>
      </c>
      <c r="E41" s="593">
        <f>LOG(E18)</f>
        <v>4.5440680443502757</v>
      </c>
      <c r="F41" s="593">
        <f>LOG(F18)</f>
        <v>4.5563025007672868</v>
      </c>
      <c r="G41" s="574"/>
      <c r="H41" s="241">
        <f>VAR(C41:F41)</f>
        <v>1.585791097874032E-3</v>
      </c>
    </row>
    <row r="42" spans="1:10" x14ac:dyDescent="0.25">
      <c r="A42" s="582" t="s">
        <v>6</v>
      </c>
      <c r="B42" s="582"/>
      <c r="C42" s="583"/>
      <c r="D42" s="583"/>
      <c r="E42" s="583"/>
      <c r="F42" s="583"/>
      <c r="G42" s="584"/>
      <c r="H42" s="585">
        <f>AVERAGE(H35:H41)^0.5</f>
        <v>0.20400207352622832</v>
      </c>
    </row>
    <row r="43" spans="1:10" x14ac:dyDescent="0.25">
      <c r="A43" s="586" t="s">
        <v>101</v>
      </c>
      <c r="B43" s="586"/>
      <c r="C43" s="587"/>
      <c r="D43" s="587"/>
      <c r="E43" s="587"/>
      <c r="F43" s="587"/>
      <c r="G43" s="588"/>
      <c r="H43" s="589">
        <f>H42*2</f>
        <v>0.40800414705245663</v>
      </c>
    </row>
    <row r="44" spans="1:10" x14ac:dyDescent="0.25">
      <c r="A44" s="590" t="s">
        <v>89</v>
      </c>
      <c r="B44" s="590"/>
      <c r="C44" s="591"/>
      <c r="D44" s="591"/>
      <c r="E44" s="591"/>
      <c r="F44" s="591"/>
      <c r="G44" s="584"/>
      <c r="H44" s="585">
        <f>H43*2^0.5</f>
        <v>0.57700499826605089</v>
      </c>
    </row>
    <row r="45" spans="1:10" ht="13.8" thickBot="1" x14ac:dyDescent="0.3"/>
    <row r="46" spans="1:10" ht="13.8" thickTop="1" x14ac:dyDescent="0.25">
      <c r="A46" s="595"/>
      <c r="B46" s="595"/>
      <c r="C46" s="595"/>
      <c r="D46" s="595"/>
      <c r="E46" s="595"/>
      <c r="F46" s="595"/>
      <c r="G46" s="595"/>
      <c r="H46" s="595"/>
    </row>
    <row r="47" spans="1:10" x14ac:dyDescent="0.25">
      <c r="C47" s="1029" t="s">
        <v>75</v>
      </c>
      <c r="D47" s="1029"/>
      <c r="E47" s="1029" t="s">
        <v>83</v>
      </c>
      <c r="F47" s="1029"/>
      <c r="G47" s="1030" t="s">
        <v>130</v>
      </c>
      <c r="H47" s="1032" t="s">
        <v>111</v>
      </c>
      <c r="J47" s="139" t="s">
        <v>161</v>
      </c>
    </row>
    <row r="48" spans="1:10" x14ac:dyDescent="0.25">
      <c r="C48" s="567" t="s">
        <v>131</v>
      </c>
      <c r="D48" s="567" t="s">
        <v>132</v>
      </c>
      <c r="E48" s="567" t="s">
        <v>131</v>
      </c>
      <c r="F48" s="567" t="s">
        <v>132</v>
      </c>
      <c r="G48" s="1031"/>
      <c r="H48" s="1033"/>
    </row>
    <row r="49" spans="1:10" x14ac:dyDescent="0.25">
      <c r="A49" s="1034" t="s">
        <v>133</v>
      </c>
      <c r="B49" s="568" t="s">
        <v>134</v>
      </c>
      <c r="C49" s="241">
        <f>LOG(C4)</f>
        <v>3.5185139398778875</v>
      </c>
      <c r="D49" s="241">
        <f>LOG(D4)</f>
        <v>3.3010299956639813</v>
      </c>
      <c r="E49" s="241">
        <f>LOG(E4)</f>
        <v>3.1461280356782382</v>
      </c>
      <c r="F49" s="241">
        <f>LOG(F4)</f>
        <v>3.2787536009528289</v>
      </c>
      <c r="G49" s="241">
        <f>LOG(G4)</f>
        <v>6.2174839442139067</v>
      </c>
      <c r="H49" s="241">
        <f>VAR(C49:F49)</f>
        <v>2.379466194100362E-2</v>
      </c>
      <c r="I49" s="571">
        <f>COUNT(C49:F55)</f>
        <v>26</v>
      </c>
      <c r="J49">
        <f>COUNT(H49:H55)</f>
        <v>6</v>
      </c>
    </row>
    <row r="50" spans="1:10" x14ac:dyDescent="0.25">
      <c r="A50" s="1036"/>
      <c r="B50" s="568" t="s">
        <v>135</v>
      </c>
      <c r="C50" s="241">
        <f t="shared" ref="C50:F55" si="2">LOG(C5)</f>
        <v>3.1461280356782382</v>
      </c>
      <c r="D50" s="581"/>
      <c r="E50" s="241">
        <f>LOG(E5)</f>
        <v>3.0413926851582249</v>
      </c>
      <c r="F50" s="241">
        <f>LOG(F5)</f>
        <v>2.8864907251724818</v>
      </c>
      <c r="G50" s="241">
        <f>LOG(G5)</f>
        <v>6.1461280356782382</v>
      </c>
      <c r="H50" s="241">
        <f>VAR(C50:F50)</f>
        <v>1.7062607310439553E-2</v>
      </c>
    </row>
    <row r="51" spans="1:10" x14ac:dyDescent="0.25">
      <c r="A51" s="1036"/>
      <c r="B51" s="568" t="s">
        <v>136</v>
      </c>
      <c r="C51" s="241">
        <f t="shared" si="2"/>
        <v>3.7993405494535817</v>
      </c>
      <c r="D51" s="241">
        <f t="shared" si="2"/>
        <v>3.6232492903979003</v>
      </c>
      <c r="E51" s="241">
        <f t="shared" si="2"/>
        <v>3.7993405494535817</v>
      </c>
      <c r="F51" s="241">
        <f t="shared" si="2"/>
        <v>3.6532125137753435</v>
      </c>
      <c r="G51" s="241" t="s">
        <v>137</v>
      </c>
      <c r="H51" s="241">
        <f>VAR(C51:F51)</f>
        <v>8.8017386174297999E-3</v>
      </c>
    </row>
    <row r="52" spans="1:10" x14ac:dyDescent="0.25">
      <c r="A52" s="1036"/>
      <c r="B52" s="1034" t="s">
        <v>138</v>
      </c>
      <c r="C52" s="241">
        <f t="shared" si="2"/>
        <v>4.0334237554869494</v>
      </c>
      <c r="D52" s="241">
        <f t="shared" si="2"/>
        <v>3.7535830588929064</v>
      </c>
      <c r="E52" s="241">
        <f t="shared" si="2"/>
        <v>3.9273703630390235</v>
      </c>
      <c r="F52" s="241">
        <f t="shared" si="2"/>
        <v>3.8627275283179747</v>
      </c>
      <c r="G52" s="1037" t="s">
        <v>137</v>
      </c>
      <c r="H52" s="1037">
        <f>VAR(C52:F53)</f>
        <v>3.829343306957126E-2</v>
      </c>
    </row>
    <row r="53" spans="1:10" x14ac:dyDescent="0.25">
      <c r="A53" s="1036"/>
      <c r="B53" s="1036"/>
      <c r="C53" s="241">
        <f t="shared" si="2"/>
        <v>3.8350561017201161</v>
      </c>
      <c r="D53" s="241">
        <f>LOG(D8)</f>
        <v>3.4014005407815442</v>
      </c>
      <c r="E53" s="241">
        <f>LOG(E8)</f>
        <v>3.8987251815894934</v>
      </c>
      <c r="F53" s="241">
        <f>LOG(F8)</f>
        <v>3.6532125137753435</v>
      </c>
      <c r="G53" s="1038"/>
      <c r="H53" s="1038"/>
    </row>
    <row r="54" spans="1:10" x14ac:dyDescent="0.25">
      <c r="A54" s="1036"/>
      <c r="B54" s="573" t="s">
        <v>139</v>
      </c>
      <c r="C54" s="241">
        <f t="shared" si="2"/>
        <v>2.5563025007672873</v>
      </c>
      <c r="D54" s="241">
        <f>LOG(D9)</f>
        <v>2.8061799739838871</v>
      </c>
      <c r="E54" s="581"/>
      <c r="F54" s="241">
        <f>LOG(F9)</f>
        <v>2.3222192947339191</v>
      </c>
      <c r="G54" s="241">
        <f>LOG(G9)</f>
        <v>6.8920946026904808</v>
      </c>
      <c r="H54" s="241">
        <f>VAR(C54:F54)</f>
        <v>5.8575273004677214E-2</v>
      </c>
    </row>
    <row r="55" spans="1:10" x14ac:dyDescent="0.25">
      <c r="A55" s="1039"/>
      <c r="B55" s="568" t="s">
        <v>140</v>
      </c>
      <c r="C55" s="241">
        <f t="shared" si="2"/>
        <v>4.7403626894942441</v>
      </c>
      <c r="D55" s="241">
        <f>LOG(D10)</f>
        <v>4.7634279935629369</v>
      </c>
      <c r="E55" s="241">
        <f>LOG(E10)</f>
        <v>4.6989700043360187</v>
      </c>
      <c r="F55" s="241">
        <f>LOG(F10)</f>
        <v>4.7075701760979367</v>
      </c>
      <c r="G55" s="229"/>
      <c r="H55" s="241">
        <f>VAR(C55:F55)</f>
        <v>8.891335560584577E-4</v>
      </c>
    </row>
    <row r="56" spans="1:10" x14ac:dyDescent="0.25">
      <c r="A56" s="582" t="s">
        <v>6</v>
      </c>
      <c r="B56" s="582"/>
      <c r="C56" s="583"/>
      <c r="D56" s="583"/>
      <c r="E56" s="583"/>
      <c r="F56" s="583"/>
      <c r="G56" s="584"/>
      <c r="H56" s="585">
        <f>AVERAGE(H49:H55)^0.5</f>
        <v>0.15674652973254832</v>
      </c>
    </row>
    <row r="57" spans="1:10" x14ac:dyDescent="0.25">
      <c r="A57" s="586" t="s">
        <v>101</v>
      </c>
      <c r="B57" s="586"/>
      <c r="C57" s="587"/>
      <c r="D57" s="587"/>
      <c r="E57" s="587"/>
      <c r="F57" s="587"/>
      <c r="G57" s="588"/>
      <c r="H57" s="589">
        <f>H56*2</f>
        <v>0.31349305946509665</v>
      </c>
    </row>
    <row r="58" spans="1:10" x14ac:dyDescent="0.25">
      <c r="A58" s="590" t="s">
        <v>89</v>
      </c>
      <c r="B58" s="590"/>
      <c r="C58" s="591"/>
      <c r="D58" s="591"/>
      <c r="E58" s="591"/>
      <c r="F58" s="591"/>
      <c r="G58" s="584"/>
      <c r="H58" s="585">
        <f>H57*2^0.5</f>
        <v>0.4433461364053749</v>
      </c>
    </row>
    <row r="59" spans="1:10" x14ac:dyDescent="0.25">
      <c r="A59" s="575"/>
      <c r="B59" s="575"/>
      <c r="C59" s="576"/>
      <c r="D59" s="576"/>
      <c r="E59" s="576"/>
      <c r="F59" s="576"/>
      <c r="G59" s="226"/>
      <c r="H59" s="592"/>
    </row>
    <row r="60" spans="1:10" x14ac:dyDescent="0.25">
      <c r="A60" s="1034" t="s">
        <v>141</v>
      </c>
      <c r="B60" s="573" t="s">
        <v>134</v>
      </c>
      <c r="C60" s="593">
        <f>LOG(C12)</f>
        <v>3.3010299956639813</v>
      </c>
      <c r="D60" s="593">
        <f>LOG(D12)</f>
        <v>3.2787536009528289</v>
      </c>
      <c r="E60" s="593">
        <f>LOG(E12)</f>
        <v>2.9542425094393248</v>
      </c>
      <c r="F60" s="593">
        <f>LOG(F12)</f>
        <v>3.0413926851582249</v>
      </c>
      <c r="G60" s="593">
        <f>LOG(G12)</f>
        <v>6.2174839442139067</v>
      </c>
      <c r="H60" s="241">
        <f>VAR(C60:F60)</f>
        <v>2.9784344779998334E-2</v>
      </c>
      <c r="I60" s="571">
        <f>COUNT(C60:F66)</f>
        <v>25</v>
      </c>
      <c r="J60">
        <f>COUNT(H60:H66)</f>
        <v>6</v>
      </c>
    </row>
    <row r="61" spans="1:10" x14ac:dyDescent="0.25">
      <c r="A61" s="1035"/>
      <c r="B61" s="577" t="s">
        <v>135</v>
      </c>
      <c r="C61" s="593">
        <f t="shared" ref="C61:F66" si="3">LOG(C13)</f>
        <v>2.8920946026904804</v>
      </c>
      <c r="D61" s="593"/>
      <c r="E61" s="593">
        <f>LOG(E13)</f>
        <v>2.8750612633917001</v>
      </c>
      <c r="F61" s="593">
        <f>LOG(F13)</f>
        <v>2.6812412373755872</v>
      </c>
      <c r="G61" s="593">
        <f>LOG(G13)</f>
        <v>6.1461280356782382</v>
      </c>
      <c r="H61" s="241">
        <f>VAR(C61:F61)</f>
        <v>1.3719246466194976E-2</v>
      </c>
    </row>
    <row r="62" spans="1:10" x14ac:dyDescent="0.25">
      <c r="A62" s="1035"/>
      <c r="B62" s="577" t="s">
        <v>136</v>
      </c>
      <c r="C62" s="593">
        <f t="shared" si="3"/>
        <v>3.5563025007672873</v>
      </c>
      <c r="D62" s="593">
        <f t="shared" si="3"/>
        <v>3.255272505103306</v>
      </c>
      <c r="E62" s="593">
        <f t="shared" si="3"/>
        <v>3.5563025007672873</v>
      </c>
      <c r="F62" s="593">
        <f t="shared" si="3"/>
        <v>3.3424226808222062</v>
      </c>
      <c r="G62" s="241" t="s">
        <v>137</v>
      </c>
      <c r="H62" s="241">
        <f>VAR(C62:F62)</f>
        <v>2.3360202038852414E-2</v>
      </c>
    </row>
    <row r="63" spans="1:10" x14ac:dyDescent="0.25">
      <c r="A63" s="1035"/>
      <c r="B63" s="1034" t="s">
        <v>138</v>
      </c>
      <c r="C63" s="593">
        <f t="shared" si="3"/>
        <v>3.4983105537896004</v>
      </c>
      <c r="D63" s="593">
        <f t="shared" si="3"/>
        <v>3.7024305364455254</v>
      </c>
      <c r="E63" s="593">
        <f t="shared" si="3"/>
        <v>3.4727564493172123</v>
      </c>
      <c r="F63" s="593">
        <f t="shared" si="3"/>
        <v>3.2764618041732443</v>
      </c>
      <c r="G63" s="1037" t="s">
        <v>137</v>
      </c>
      <c r="H63" s="1037">
        <f>VAR(C63:F64)</f>
        <v>5.7851196703925405E-2</v>
      </c>
    </row>
    <row r="64" spans="1:10" x14ac:dyDescent="0.25">
      <c r="A64" s="1035"/>
      <c r="B64" s="1036"/>
      <c r="C64" s="593">
        <f t="shared" si="3"/>
        <v>3.8175653695597807</v>
      </c>
      <c r="D64" s="593">
        <f>LOG(D16)</f>
        <v>3.8937617620579434</v>
      </c>
      <c r="E64" s="593">
        <f>LOG(E16)</f>
        <v>3.6074550232146687</v>
      </c>
      <c r="F64" s="593">
        <f>LOG(F16)</f>
        <v>3.9956351945975501</v>
      </c>
      <c r="G64" s="1038"/>
      <c r="H64" s="1038"/>
    </row>
    <row r="65" spans="1:8" x14ac:dyDescent="0.25">
      <c r="A65" s="1035"/>
      <c r="B65" s="579" t="s">
        <v>139</v>
      </c>
      <c r="C65" s="593">
        <f t="shared" si="3"/>
        <v>2.3424226808222062</v>
      </c>
      <c r="D65" s="593">
        <f>LOG(D17)</f>
        <v>2.5185139398778875</v>
      </c>
      <c r="E65" s="594"/>
      <c r="F65" s="594"/>
      <c r="G65" s="593">
        <f>LOG(G17)</f>
        <v>6.653212513775344</v>
      </c>
      <c r="H65" s="241">
        <f>VAR(C65:F65)</f>
        <v>1.550406575790754E-2</v>
      </c>
    </row>
    <row r="66" spans="1:8" x14ac:dyDescent="0.25">
      <c r="A66" s="1002"/>
      <c r="B66" s="579" t="s">
        <v>140</v>
      </c>
      <c r="C66" s="593">
        <f t="shared" si="3"/>
        <v>4.5185139398778871</v>
      </c>
      <c r="D66" s="593">
        <f>LOG(D18)</f>
        <v>4.6127838567197355</v>
      </c>
      <c r="E66" s="593">
        <f>LOG(E18)</f>
        <v>4.5440680443502757</v>
      </c>
      <c r="F66" s="593">
        <f>LOG(F18)</f>
        <v>4.5563025007672868</v>
      </c>
      <c r="G66" s="574"/>
      <c r="H66" s="241">
        <f>VAR(C66:F66)</f>
        <v>1.585791097874032E-3</v>
      </c>
    </row>
    <row r="67" spans="1:8" x14ac:dyDescent="0.25">
      <c r="A67" s="582" t="s">
        <v>6</v>
      </c>
      <c r="B67" s="582"/>
      <c r="C67" s="583"/>
      <c r="D67" s="583"/>
      <c r="E67" s="583"/>
      <c r="F67" s="583"/>
      <c r="G67" s="584"/>
      <c r="H67" s="585">
        <f>AVERAGE(H60:H66)^0.5</f>
        <v>0.15373399474674465</v>
      </c>
    </row>
    <row r="68" spans="1:8" x14ac:dyDescent="0.25">
      <c r="A68" s="586" t="s">
        <v>101</v>
      </c>
      <c r="B68" s="586"/>
      <c r="C68" s="587"/>
      <c r="D68" s="587"/>
      <c r="E68" s="587"/>
      <c r="F68" s="587"/>
      <c r="G68" s="588"/>
      <c r="H68" s="589">
        <f>H67*2</f>
        <v>0.3074679894934893</v>
      </c>
    </row>
    <row r="69" spans="1:8" x14ac:dyDescent="0.25">
      <c r="A69" s="590" t="s">
        <v>89</v>
      </c>
      <c r="B69" s="590"/>
      <c r="C69" s="591"/>
      <c r="D69" s="591"/>
      <c r="E69" s="591"/>
      <c r="F69" s="591"/>
      <c r="G69" s="584"/>
      <c r="H69" s="585">
        <f>H68*2^0.5</f>
        <v>0.43482540073728088</v>
      </c>
    </row>
    <row r="71" spans="1:8" ht="13.8" thickBot="1" x14ac:dyDescent="0.3">
      <c r="A71" s="1" t="s">
        <v>142</v>
      </c>
    </row>
    <row r="72" spans="1:8" ht="16.2" thickBot="1" x14ac:dyDescent="0.3">
      <c r="A72" s="596">
        <v>55000</v>
      </c>
      <c r="B72" s="597">
        <v>58000</v>
      </c>
      <c r="C72" s="597">
        <v>50000</v>
      </c>
      <c r="D72" s="597">
        <v>51000</v>
      </c>
      <c r="F72" s="139"/>
    </row>
    <row r="73" spans="1:8" ht="16.2" thickBot="1" x14ac:dyDescent="0.3">
      <c r="A73" s="598">
        <v>33000</v>
      </c>
      <c r="B73" s="599">
        <v>41000</v>
      </c>
      <c r="C73" s="599">
        <v>35000</v>
      </c>
      <c r="D73" s="599">
        <v>36000</v>
      </c>
      <c r="F73" s="139"/>
    </row>
    <row r="75" spans="1:8" x14ac:dyDescent="0.25">
      <c r="A75">
        <f>LOG(A72)</f>
        <v>4.7403626894942441</v>
      </c>
      <c r="B75">
        <f t="shared" ref="B75:D76" si="4">LOG(B72)</f>
        <v>4.7634279935629369</v>
      </c>
      <c r="C75">
        <f t="shared" si="4"/>
        <v>4.6989700043360187</v>
      </c>
      <c r="D75">
        <f t="shared" si="4"/>
        <v>4.7075701760979367</v>
      </c>
      <c r="F75">
        <f>VAR(A75:D75)</f>
        <v>8.891335560584577E-4</v>
      </c>
    </row>
    <row r="76" spans="1:8" x14ac:dyDescent="0.25">
      <c r="A76">
        <f>LOG(A73)</f>
        <v>4.5185139398778871</v>
      </c>
      <c r="B76">
        <f t="shared" si="4"/>
        <v>4.6127838567197355</v>
      </c>
      <c r="C76">
        <f t="shared" si="4"/>
        <v>4.5440680443502757</v>
      </c>
      <c r="D76">
        <f t="shared" si="4"/>
        <v>4.5563025007672868</v>
      </c>
      <c r="F76">
        <f>VAR(A76:D76)</f>
        <v>1.585791097874032E-3</v>
      </c>
    </row>
  </sheetData>
  <mergeCells count="33">
    <mergeCell ref="C2:D2"/>
    <mergeCell ref="E2:F2"/>
    <mergeCell ref="G2:G3"/>
    <mergeCell ref="A4:A10"/>
    <mergeCell ref="B7:B8"/>
    <mergeCell ref="G7:G8"/>
    <mergeCell ref="A35:A41"/>
    <mergeCell ref="B38:B39"/>
    <mergeCell ref="G38:G39"/>
    <mergeCell ref="H38:H39"/>
    <mergeCell ref="A12:A18"/>
    <mergeCell ref="B15:B16"/>
    <mergeCell ref="G15:G16"/>
    <mergeCell ref="C22:D22"/>
    <mergeCell ref="E22:F22"/>
    <mergeCell ref="G22:G23"/>
    <mergeCell ref="H22:H23"/>
    <mergeCell ref="A24:A30"/>
    <mergeCell ref="B27:B28"/>
    <mergeCell ref="G27:G28"/>
    <mergeCell ref="H27:H28"/>
    <mergeCell ref="C47:D47"/>
    <mergeCell ref="E47:F47"/>
    <mergeCell ref="G47:G48"/>
    <mergeCell ref="H47:H48"/>
    <mergeCell ref="A60:A66"/>
    <mergeCell ref="B63:B64"/>
    <mergeCell ref="G63:G64"/>
    <mergeCell ref="H63:H64"/>
    <mergeCell ref="G52:G53"/>
    <mergeCell ref="H52:H53"/>
    <mergeCell ref="A49:A55"/>
    <mergeCell ref="B52:B53"/>
  </mergeCells>
  <phoneticPr fontId="2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9"/>
  <sheetViews>
    <sheetView topLeftCell="A16" workbookViewId="0">
      <selection activeCell="I42" sqref="I42"/>
    </sheetView>
  </sheetViews>
  <sheetFormatPr defaultRowHeight="13.2" x14ac:dyDescent="0.25"/>
  <cols>
    <col min="2" max="2" width="20.6640625" bestFit="1" customWidth="1"/>
    <col min="3" max="3" width="16.6640625" bestFit="1" customWidth="1"/>
    <col min="6" max="6" width="9.33203125" customWidth="1"/>
    <col min="10" max="10" width="14" bestFit="1" customWidth="1"/>
    <col min="18" max="18" width="12.6640625" bestFit="1" customWidth="1"/>
  </cols>
  <sheetData>
    <row r="2" spans="1:18" ht="16.2" thickBot="1" x14ac:dyDescent="0.3">
      <c r="C2" s="1048" t="s">
        <v>143</v>
      </c>
      <c r="D2" s="1048"/>
      <c r="E2" s="1048"/>
      <c r="F2" s="1048"/>
      <c r="G2" s="1048"/>
      <c r="H2" s="1048"/>
      <c r="I2" s="1048"/>
      <c r="J2" s="1048" t="s">
        <v>144</v>
      </c>
      <c r="K2" s="1048"/>
      <c r="L2" s="1048"/>
      <c r="M2" s="1048"/>
      <c r="N2" s="1048"/>
      <c r="O2" s="1048"/>
      <c r="P2" s="1048"/>
      <c r="R2" t="s">
        <v>11</v>
      </c>
    </row>
    <row r="3" spans="1:18" ht="31.8" thickBot="1" x14ac:dyDescent="0.3">
      <c r="B3" s="601"/>
      <c r="C3" s="602" t="s">
        <v>115</v>
      </c>
      <c r="D3" s="602" t="s">
        <v>116</v>
      </c>
      <c r="E3" s="602" t="s">
        <v>145</v>
      </c>
      <c r="F3" s="602" t="s">
        <v>113</v>
      </c>
      <c r="G3" s="602" t="s">
        <v>146</v>
      </c>
      <c r="H3" s="602" t="s">
        <v>117</v>
      </c>
      <c r="I3" s="602" t="s">
        <v>114</v>
      </c>
      <c r="J3" s="602" t="s">
        <v>115</v>
      </c>
      <c r="K3" s="602" t="s">
        <v>116</v>
      </c>
      <c r="L3" s="602" t="s">
        <v>145</v>
      </c>
      <c r="M3" s="602" t="s">
        <v>113</v>
      </c>
      <c r="N3" s="602" t="s">
        <v>146</v>
      </c>
      <c r="O3" s="602" t="s">
        <v>117</v>
      </c>
      <c r="P3" s="602" t="s">
        <v>114</v>
      </c>
    </row>
    <row r="4" spans="1:18" ht="15.6" x14ac:dyDescent="0.25">
      <c r="A4" s="1049" t="s">
        <v>134</v>
      </c>
      <c r="B4" s="1050" t="s">
        <v>147</v>
      </c>
      <c r="C4" s="603">
        <v>3500</v>
      </c>
      <c r="D4" s="603">
        <v>2500</v>
      </c>
      <c r="E4" s="603">
        <v>1000</v>
      </c>
      <c r="F4" s="603">
        <v>2900</v>
      </c>
      <c r="G4" s="603">
        <v>2300</v>
      </c>
      <c r="H4" s="603">
        <v>5200</v>
      </c>
      <c r="I4" s="603">
        <v>1400</v>
      </c>
      <c r="J4" s="604">
        <f>LOG(C4)</f>
        <v>3.5440680443502757</v>
      </c>
      <c r="K4" s="604">
        <f t="shared" ref="K4:P23" si="0">LOG(D4)</f>
        <v>3.3979400086720375</v>
      </c>
      <c r="L4" s="604">
        <f t="shared" si="0"/>
        <v>3</v>
      </c>
      <c r="M4" s="604">
        <f t="shared" si="0"/>
        <v>3.4623979978989561</v>
      </c>
      <c r="N4" s="604">
        <f t="shared" si="0"/>
        <v>3.3617278360175931</v>
      </c>
      <c r="O4" s="604">
        <f t="shared" si="0"/>
        <v>3.716003343634799</v>
      </c>
      <c r="P4" s="604">
        <f t="shared" si="0"/>
        <v>3.1461280356782382</v>
      </c>
      <c r="R4" s="636">
        <f>COUNT(C4:P41)</f>
        <v>508</v>
      </c>
    </row>
    <row r="5" spans="1:18" ht="15.6" x14ac:dyDescent="0.25">
      <c r="A5" s="1049"/>
      <c r="B5" s="1051"/>
      <c r="C5" s="603">
        <v>3700</v>
      </c>
      <c r="D5" s="603">
        <v>2000</v>
      </c>
      <c r="E5" s="603">
        <v>1300</v>
      </c>
      <c r="F5" s="603">
        <v>1800</v>
      </c>
      <c r="G5" s="603">
        <v>3800</v>
      </c>
      <c r="H5" s="603">
        <v>7200</v>
      </c>
      <c r="I5" s="603">
        <v>2100</v>
      </c>
      <c r="J5" s="604">
        <f t="shared" ref="J5:J23" si="1">LOG(C5)</f>
        <v>3.568201724066995</v>
      </c>
      <c r="K5" s="604">
        <f t="shared" si="0"/>
        <v>3.3010299956639813</v>
      </c>
      <c r="L5" s="604">
        <f t="shared" si="0"/>
        <v>3.1139433523068369</v>
      </c>
      <c r="M5" s="604">
        <f t="shared" si="0"/>
        <v>3.255272505103306</v>
      </c>
      <c r="N5" s="604">
        <f t="shared" si="0"/>
        <v>3.5797835966168101</v>
      </c>
      <c r="O5" s="604">
        <f t="shared" si="0"/>
        <v>3.8573324964312685</v>
      </c>
      <c r="P5" s="604">
        <f t="shared" si="0"/>
        <v>3.3222192947339191</v>
      </c>
    </row>
    <row r="6" spans="1:18" ht="15.6" x14ac:dyDescent="0.25">
      <c r="A6" s="1049"/>
      <c r="B6" s="1051"/>
      <c r="C6" s="603">
        <v>5100</v>
      </c>
      <c r="D6" s="603">
        <v>2900</v>
      </c>
      <c r="E6" s="603">
        <v>1100</v>
      </c>
      <c r="F6" s="603">
        <v>1700</v>
      </c>
      <c r="G6" s="603">
        <v>5400</v>
      </c>
      <c r="H6" s="603">
        <v>9800</v>
      </c>
      <c r="I6" s="603">
        <v>1300</v>
      </c>
      <c r="J6" s="604">
        <f t="shared" si="1"/>
        <v>3.7075701760979363</v>
      </c>
      <c r="K6" s="604">
        <f t="shared" si="0"/>
        <v>3.4623979978989561</v>
      </c>
      <c r="L6" s="604">
        <f t="shared" si="0"/>
        <v>3.0413926851582249</v>
      </c>
      <c r="M6" s="604">
        <f t="shared" si="0"/>
        <v>3.2304489213782741</v>
      </c>
      <c r="N6" s="604">
        <f t="shared" si="0"/>
        <v>3.7323937598229686</v>
      </c>
      <c r="O6" s="604">
        <f t="shared" si="0"/>
        <v>3.9912260756924947</v>
      </c>
      <c r="P6" s="604">
        <f t="shared" si="0"/>
        <v>3.1139433523068369</v>
      </c>
    </row>
    <row r="7" spans="1:18" ht="15.6" x14ac:dyDescent="0.25">
      <c r="A7" s="1049"/>
      <c r="B7" s="1051"/>
      <c r="C7" s="605">
        <v>5000</v>
      </c>
      <c r="D7" s="605">
        <v>2800</v>
      </c>
      <c r="E7" s="603">
        <v>1100</v>
      </c>
      <c r="F7" s="603">
        <v>2600</v>
      </c>
      <c r="G7" s="603">
        <v>1700</v>
      </c>
      <c r="H7" s="603">
        <v>5800</v>
      </c>
      <c r="I7" s="603">
        <v>1100</v>
      </c>
      <c r="J7" s="604">
        <f t="shared" si="1"/>
        <v>3.6989700043360187</v>
      </c>
      <c r="K7" s="604">
        <f t="shared" si="0"/>
        <v>3.4471580313422194</v>
      </c>
      <c r="L7" s="604">
        <f t="shared" si="0"/>
        <v>3.0413926851582249</v>
      </c>
      <c r="M7" s="604">
        <f t="shared" si="0"/>
        <v>3.4149733479708178</v>
      </c>
      <c r="N7" s="604">
        <f t="shared" si="0"/>
        <v>3.2304489213782741</v>
      </c>
      <c r="O7" s="604">
        <f t="shared" si="0"/>
        <v>3.7634279935629373</v>
      </c>
      <c r="P7" s="604">
        <f t="shared" si="0"/>
        <v>3.0413926851582249</v>
      </c>
    </row>
    <row r="8" spans="1:18" ht="15.6" x14ac:dyDescent="0.25">
      <c r="A8" s="1049"/>
      <c r="B8" s="1051"/>
      <c r="C8" s="605">
        <v>6100</v>
      </c>
      <c r="D8" s="605">
        <v>4000</v>
      </c>
      <c r="E8" s="603">
        <v>3400</v>
      </c>
      <c r="F8" s="603">
        <v>2800</v>
      </c>
      <c r="G8" s="603">
        <v>3900</v>
      </c>
      <c r="H8" s="603">
        <v>7500</v>
      </c>
      <c r="I8" s="603">
        <v>2300</v>
      </c>
      <c r="J8" s="604">
        <f t="shared" si="1"/>
        <v>3.7853298350107671</v>
      </c>
      <c r="K8" s="604">
        <f t="shared" si="0"/>
        <v>3.6020599913279625</v>
      </c>
      <c r="L8" s="604">
        <f t="shared" si="0"/>
        <v>3.5314789170422549</v>
      </c>
      <c r="M8" s="604">
        <f t="shared" si="0"/>
        <v>3.4471580313422194</v>
      </c>
      <c r="N8" s="604">
        <f t="shared" si="0"/>
        <v>3.5910646070264991</v>
      </c>
      <c r="O8" s="604">
        <f t="shared" si="0"/>
        <v>3.8750612633917001</v>
      </c>
      <c r="P8" s="604">
        <f t="shared" si="0"/>
        <v>3.3617278360175931</v>
      </c>
    </row>
    <row r="9" spans="1:18" ht="15.6" x14ac:dyDescent="0.25">
      <c r="A9" s="1049"/>
      <c r="B9" s="1051"/>
      <c r="C9" s="605">
        <v>5300</v>
      </c>
      <c r="D9" s="605">
        <v>4100</v>
      </c>
      <c r="E9" s="603">
        <v>2900</v>
      </c>
      <c r="F9" s="603">
        <v>1300</v>
      </c>
      <c r="G9" s="603">
        <v>3000</v>
      </c>
      <c r="H9" s="603">
        <v>4000</v>
      </c>
      <c r="I9" s="603">
        <v>1200</v>
      </c>
      <c r="J9" s="604">
        <f t="shared" si="1"/>
        <v>3.7242758696007892</v>
      </c>
      <c r="K9" s="604">
        <f t="shared" si="0"/>
        <v>3.6127838567197355</v>
      </c>
      <c r="L9" s="604">
        <f t="shared" si="0"/>
        <v>3.4623979978989561</v>
      </c>
      <c r="M9" s="604">
        <f t="shared" si="0"/>
        <v>3.1139433523068369</v>
      </c>
      <c r="N9" s="604">
        <f t="shared" si="0"/>
        <v>3.4771212547196626</v>
      </c>
      <c r="O9" s="604">
        <f t="shared" si="0"/>
        <v>3.6020599913279625</v>
      </c>
      <c r="P9" s="604">
        <f t="shared" si="0"/>
        <v>3.0791812460476247</v>
      </c>
    </row>
    <row r="10" spans="1:18" ht="15.6" x14ac:dyDescent="0.25">
      <c r="A10" s="1049"/>
      <c r="B10" s="1051"/>
      <c r="C10" s="606">
        <v>750</v>
      </c>
      <c r="D10" s="606">
        <v>850</v>
      </c>
      <c r="E10" s="606">
        <v>200</v>
      </c>
      <c r="F10" s="606">
        <v>280</v>
      </c>
      <c r="G10" s="606">
        <v>460</v>
      </c>
      <c r="H10" s="606">
        <v>670</v>
      </c>
      <c r="I10" s="606">
        <v>160</v>
      </c>
      <c r="J10" s="604">
        <f t="shared" si="1"/>
        <v>2.8750612633917001</v>
      </c>
      <c r="K10" s="604">
        <f t="shared" si="0"/>
        <v>2.9294189257142929</v>
      </c>
      <c r="L10" s="604">
        <f t="shared" si="0"/>
        <v>2.3010299956639813</v>
      </c>
      <c r="M10" s="604">
        <f t="shared" si="0"/>
        <v>2.4471580313422194</v>
      </c>
      <c r="N10" s="604">
        <f t="shared" si="0"/>
        <v>2.6627578316815739</v>
      </c>
      <c r="O10" s="604">
        <f t="shared" si="0"/>
        <v>2.8260748027008264</v>
      </c>
      <c r="P10" s="604">
        <f t="shared" si="0"/>
        <v>2.2041199826559246</v>
      </c>
    </row>
    <row r="11" spans="1:18" ht="15.6" x14ac:dyDescent="0.25">
      <c r="A11" s="1049"/>
      <c r="B11" s="1051"/>
      <c r="C11" s="606">
        <v>750</v>
      </c>
      <c r="D11" s="606">
        <v>800</v>
      </c>
      <c r="E11" s="606">
        <v>100</v>
      </c>
      <c r="F11" s="606">
        <v>260</v>
      </c>
      <c r="G11" s="606">
        <v>270</v>
      </c>
      <c r="H11" s="606">
        <v>490</v>
      </c>
      <c r="I11" s="606">
        <v>150</v>
      </c>
      <c r="J11" s="604">
        <f t="shared" si="1"/>
        <v>2.8750612633917001</v>
      </c>
      <c r="K11" s="604">
        <f t="shared" si="0"/>
        <v>2.9030899869919438</v>
      </c>
      <c r="L11" s="604">
        <f t="shared" si="0"/>
        <v>2</v>
      </c>
      <c r="M11" s="604">
        <f t="shared" si="0"/>
        <v>2.4149733479708178</v>
      </c>
      <c r="N11" s="604">
        <f t="shared" si="0"/>
        <v>2.4313637641589874</v>
      </c>
      <c r="O11" s="604">
        <f t="shared" si="0"/>
        <v>2.6901960800285138</v>
      </c>
      <c r="P11" s="604">
        <f t="shared" si="0"/>
        <v>2.1760912590556813</v>
      </c>
    </row>
    <row r="12" spans="1:18" ht="15.6" x14ac:dyDescent="0.25">
      <c r="A12" s="1049"/>
      <c r="B12" s="1051"/>
      <c r="C12" s="606">
        <v>800</v>
      </c>
      <c r="D12" s="606">
        <v>750</v>
      </c>
      <c r="E12" s="606">
        <v>210</v>
      </c>
      <c r="F12" s="606">
        <v>200</v>
      </c>
      <c r="G12" s="606">
        <v>340</v>
      </c>
      <c r="H12" s="606">
        <v>840</v>
      </c>
      <c r="I12" s="606">
        <v>170</v>
      </c>
      <c r="J12" s="604">
        <f t="shared" si="1"/>
        <v>2.9030899869919438</v>
      </c>
      <c r="K12" s="604">
        <f t="shared" si="0"/>
        <v>2.8750612633917001</v>
      </c>
      <c r="L12" s="604">
        <f t="shared" si="0"/>
        <v>2.3222192947339191</v>
      </c>
      <c r="M12" s="604">
        <f t="shared" si="0"/>
        <v>2.3010299956639813</v>
      </c>
      <c r="N12" s="604">
        <f t="shared" si="0"/>
        <v>2.5314789170422549</v>
      </c>
      <c r="O12" s="604">
        <f t="shared" si="0"/>
        <v>2.9242792860618816</v>
      </c>
      <c r="P12" s="604">
        <f t="shared" si="0"/>
        <v>2.2304489213782741</v>
      </c>
    </row>
    <row r="13" spans="1:18" ht="15.6" x14ac:dyDescent="0.25">
      <c r="A13" s="1049"/>
      <c r="B13" s="1051"/>
      <c r="C13" s="606">
        <v>750</v>
      </c>
      <c r="D13" s="606">
        <v>850</v>
      </c>
      <c r="E13" s="606">
        <v>120</v>
      </c>
      <c r="F13" s="606">
        <v>180</v>
      </c>
      <c r="G13" s="606">
        <v>180</v>
      </c>
      <c r="H13" s="606">
        <v>380</v>
      </c>
      <c r="I13" s="606">
        <v>190</v>
      </c>
      <c r="J13" s="604">
        <f t="shared" si="1"/>
        <v>2.8750612633917001</v>
      </c>
      <c r="K13" s="604">
        <f t="shared" si="0"/>
        <v>2.9294189257142929</v>
      </c>
      <c r="L13" s="604">
        <f t="shared" si="0"/>
        <v>2.0791812460476247</v>
      </c>
      <c r="M13" s="604">
        <f t="shared" si="0"/>
        <v>2.255272505103306</v>
      </c>
      <c r="N13" s="604">
        <f t="shared" si="0"/>
        <v>2.255272505103306</v>
      </c>
      <c r="O13" s="604">
        <f t="shared" si="0"/>
        <v>2.5797835966168101</v>
      </c>
      <c r="P13" s="604">
        <f t="shared" si="0"/>
        <v>2.2787536009528289</v>
      </c>
    </row>
    <row r="14" spans="1:18" ht="15.6" x14ac:dyDescent="0.25">
      <c r="A14" s="1049"/>
      <c r="B14" s="1051"/>
      <c r="C14" s="606">
        <v>700</v>
      </c>
      <c r="D14" s="606">
        <v>950</v>
      </c>
      <c r="E14" s="606">
        <v>220</v>
      </c>
      <c r="F14" s="606">
        <v>230</v>
      </c>
      <c r="G14" s="606">
        <v>410</v>
      </c>
      <c r="H14" s="606">
        <v>800</v>
      </c>
      <c r="I14" s="606">
        <v>150</v>
      </c>
      <c r="J14" s="604">
        <f t="shared" si="1"/>
        <v>2.8450980400142569</v>
      </c>
      <c r="K14" s="604">
        <f t="shared" si="0"/>
        <v>2.9777236052888476</v>
      </c>
      <c r="L14" s="604">
        <f t="shared" si="0"/>
        <v>2.3424226808222062</v>
      </c>
      <c r="M14" s="604">
        <f t="shared" si="0"/>
        <v>2.3617278360175931</v>
      </c>
      <c r="N14" s="604">
        <f t="shared" si="0"/>
        <v>2.6127838567197355</v>
      </c>
      <c r="O14" s="604">
        <f t="shared" si="0"/>
        <v>2.9030899869919438</v>
      </c>
      <c r="P14" s="604">
        <f t="shared" si="0"/>
        <v>2.1760912590556813</v>
      </c>
    </row>
    <row r="15" spans="1:18" ht="15.6" x14ac:dyDescent="0.25">
      <c r="A15" s="1049"/>
      <c r="B15" s="1051"/>
      <c r="C15" s="606">
        <v>520</v>
      </c>
      <c r="D15" s="606">
        <v>770</v>
      </c>
      <c r="E15" s="606">
        <v>100</v>
      </c>
      <c r="F15" s="606">
        <v>140</v>
      </c>
      <c r="G15" s="606">
        <v>270</v>
      </c>
      <c r="H15" s="606">
        <v>600</v>
      </c>
      <c r="I15" s="606">
        <v>110</v>
      </c>
      <c r="J15" s="604">
        <f t="shared" si="1"/>
        <v>2.716003343634799</v>
      </c>
      <c r="K15" s="604">
        <f t="shared" si="0"/>
        <v>2.8864907251724818</v>
      </c>
      <c r="L15" s="604">
        <f t="shared" si="0"/>
        <v>2</v>
      </c>
      <c r="M15" s="604">
        <f t="shared" si="0"/>
        <v>2.1461280356782382</v>
      </c>
      <c r="N15" s="604">
        <f t="shared" si="0"/>
        <v>2.4313637641589874</v>
      </c>
      <c r="O15" s="604">
        <f t="shared" si="0"/>
        <v>2.7781512503836434</v>
      </c>
      <c r="P15" s="604">
        <f t="shared" si="0"/>
        <v>2.0413926851582249</v>
      </c>
    </row>
    <row r="16" spans="1:18" ht="15.6" x14ac:dyDescent="0.25">
      <c r="A16" s="1049"/>
      <c r="B16" s="1051"/>
      <c r="C16" s="607">
        <v>300</v>
      </c>
      <c r="D16" s="607">
        <v>590</v>
      </c>
      <c r="E16" s="607">
        <v>200</v>
      </c>
      <c r="F16" s="607">
        <v>280</v>
      </c>
      <c r="G16" s="608">
        <v>21</v>
      </c>
      <c r="H16" s="608">
        <v>58</v>
      </c>
      <c r="I16" s="607">
        <v>170</v>
      </c>
      <c r="J16" s="604">
        <f t="shared" si="1"/>
        <v>2.4771212547196626</v>
      </c>
      <c r="K16" s="604">
        <f t="shared" si="0"/>
        <v>2.7708520116421442</v>
      </c>
      <c r="L16" s="604">
        <f t="shared" si="0"/>
        <v>2.3010299956639813</v>
      </c>
      <c r="M16" s="604">
        <f t="shared" si="0"/>
        <v>2.4471580313422194</v>
      </c>
      <c r="N16" s="604">
        <f t="shared" si="0"/>
        <v>1.3222192947339193</v>
      </c>
      <c r="O16" s="604">
        <f t="shared" si="0"/>
        <v>1.7634279935629373</v>
      </c>
      <c r="P16" s="604">
        <f t="shared" si="0"/>
        <v>2.2304489213782741</v>
      </c>
    </row>
    <row r="17" spans="1:16" ht="15.6" x14ac:dyDescent="0.25">
      <c r="A17" s="1049"/>
      <c r="B17" s="1051"/>
      <c r="C17" s="607">
        <v>320</v>
      </c>
      <c r="D17" s="607">
        <v>710</v>
      </c>
      <c r="E17" s="607">
        <v>110</v>
      </c>
      <c r="F17" s="607">
        <v>260</v>
      </c>
      <c r="G17" s="608">
        <v>31</v>
      </c>
      <c r="H17" s="608">
        <v>73</v>
      </c>
      <c r="I17" s="607">
        <v>190</v>
      </c>
      <c r="J17" s="604">
        <f t="shared" si="1"/>
        <v>2.5051499783199058</v>
      </c>
      <c r="K17" s="604">
        <f t="shared" si="0"/>
        <v>2.8512583487190755</v>
      </c>
      <c r="L17" s="604">
        <f t="shared" si="0"/>
        <v>2.0413926851582249</v>
      </c>
      <c r="M17" s="604">
        <f t="shared" si="0"/>
        <v>2.4149733479708178</v>
      </c>
      <c r="N17" s="604">
        <f t="shared" si="0"/>
        <v>1.4913616938342726</v>
      </c>
      <c r="O17" s="604">
        <f t="shared" si="0"/>
        <v>1.8633228601204559</v>
      </c>
      <c r="P17" s="604">
        <f t="shared" si="0"/>
        <v>2.2787536009528289</v>
      </c>
    </row>
    <row r="18" spans="1:16" ht="15.6" x14ac:dyDescent="0.25">
      <c r="A18" s="1049"/>
      <c r="B18" s="1051"/>
      <c r="C18" s="608">
        <v>60</v>
      </c>
      <c r="D18" s="608">
        <v>70</v>
      </c>
      <c r="E18" s="608">
        <v>15</v>
      </c>
      <c r="F18" s="608">
        <v>21</v>
      </c>
      <c r="G18" s="608">
        <v>39</v>
      </c>
      <c r="H18" s="608">
        <v>58</v>
      </c>
      <c r="I18" s="608">
        <v>24</v>
      </c>
      <c r="J18" s="604">
        <f t="shared" si="1"/>
        <v>1.7781512503836436</v>
      </c>
      <c r="K18" s="604">
        <f t="shared" si="0"/>
        <v>1.8450980400142569</v>
      </c>
      <c r="L18" s="604">
        <f t="shared" si="0"/>
        <v>1.1760912590556813</v>
      </c>
      <c r="M18" s="604">
        <f t="shared" si="0"/>
        <v>1.3222192947339193</v>
      </c>
      <c r="N18" s="604">
        <f t="shared" si="0"/>
        <v>1.5910646070264991</v>
      </c>
      <c r="O18" s="604">
        <f t="shared" si="0"/>
        <v>1.7634279935629373</v>
      </c>
      <c r="P18" s="604">
        <f t="shared" si="0"/>
        <v>1.3802112417116059</v>
      </c>
    </row>
    <row r="19" spans="1:16" ht="15.6" x14ac:dyDescent="0.25">
      <c r="A19" s="1049"/>
      <c r="B19" s="1051"/>
      <c r="C19" s="608">
        <v>80</v>
      </c>
      <c r="D19" s="608">
        <v>60</v>
      </c>
      <c r="E19" s="608">
        <v>12</v>
      </c>
      <c r="F19" s="608">
        <v>21</v>
      </c>
      <c r="G19" s="608">
        <v>28</v>
      </c>
      <c r="H19" s="608">
        <v>44</v>
      </c>
      <c r="I19" s="608">
        <v>25</v>
      </c>
      <c r="J19" s="604">
        <f t="shared" si="1"/>
        <v>1.9030899869919435</v>
      </c>
      <c r="K19" s="604">
        <f t="shared" si="0"/>
        <v>1.7781512503836436</v>
      </c>
      <c r="L19" s="604">
        <f t="shared" si="0"/>
        <v>1.0791812460476249</v>
      </c>
      <c r="M19" s="604">
        <f t="shared" si="0"/>
        <v>1.3222192947339193</v>
      </c>
      <c r="N19" s="604">
        <f t="shared" si="0"/>
        <v>1.4471580313422192</v>
      </c>
      <c r="O19" s="604">
        <f t="shared" si="0"/>
        <v>1.6434526764861874</v>
      </c>
      <c r="P19" s="604">
        <f t="shared" si="0"/>
        <v>1.3979400086720377</v>
      </c>
    </row>
    <row r="20" spans="1:16" ht="15.6" x14ac:dyDescent="0.25">
      <c r="A20" s="1049"/>
      <c r="B20" s="1051"/>
      <c r="C20" s="608">
        <v>40</v>
      </c>
      <c r="D20" s="608">
        <v>90</v>
      </c>
      <c r="E20" s="608">
        <v>14</v>
      </c>
      <c r="F20" s="608">
        <v>16</v>
      </c>
      <c r="G20" s="608">
        <v>19</v>
      </c>
      <c r="H20" s="608">
        <v>43</v>
      </c>
      <c r="I20" s="608">
        <v>20</v>
      </c>
      <c r="J20" s="604">
        <f t="shared" si="1"/>
        <v>1.6020599913279623</v>
      </c>
      <c r="K20" s="604">
        <f t="shared" si="0"/>
        <v>1.954242509439325</v>
      </c>
      <c r="L20" s="604">
        <f t="shared" si="0"/>
        <v>1.146128035678238</v>
      </c>
      <c r="M20" s="604">
        <f t="shared" si="0"/>
        <v>1.2041199826559248</v>
      </c>
      <c r="N20" s="604">
        <f t="shared" si="0"/>
        <v>1.2787536009528289</v>
      </c>
      <c r="O20" s="604">
        <f t="shared" si="0"/>
        <v>1.6334684555795864</v>
      </c>
      <c r="P20" s="604">
        <f t="shared" si="0"/>
        <v>1.3010299956639813</v>
      </c>
    </row>
    <row r="21" spans="1:16" ht="15.6" x14ac:dyDescent="0.25">
      <c r="A21" s="1049"/>
      <c r="B21" s="1051"/>
      <c r="C21" s="608">
        <v>70</v>
      </c>
      <c r="D21" s="608">
        <v>70</v>
      </c>
      <c r="E21" s="608">
        <v>16</v>
      </c>
      <c r="F21" s="608">
        <v>20</v>
      </c>
      <c r="G21" s="608">
        <v>17</v>
      </c>
      <c r="H21" s="608">
        <v>35</v>
      </c>
      <c r="I21" s="608">
        <v>20</v>
      </c>
      <c r="J21" s="604">
        <f t="shared" si="1"/>
        <v>1.8450980400142569</v>
      </c>
      <c r="K21" s="604">
        <f t="shared" si="0"/>
        <v>1.8450980400142569</v>
      </c>
      <c r="L21" s="604">
        <f t="shared" si="0"/>
        <v>1.2041199826559248</v>
      </c>
      <c r="M21" s="604">
        <f t="shared" si="0"/>
        <v>1.3010299956639813</v>
      </c>
      <c r="N21" s="604">
        <f t="shared" si="0"/>
        <v>1.2304489213782739</v>
      </c>
      <c r="O21" s="604">
        <f t="shared" si="0"/>
        <v>1.5440680443502757</v>
      </c>
      <c r="P21" s="604">
        <f t="shared" si="0"/>
        <v>1.3010299956639813</v>
      </c>
    </row>
    <row r="22" spans="1:16" ht="15.6" x14ac:dyDescent="0.25">
      <c r="A22" s="1049"/>
      <c r="B22" s="1051"/>
      <c r="C22" s="608">
        <v>50</v>
      </c>
      <c r="D22" s="608">
        <v>90</v>
      </c>
      <c r="E22" s="608">
        <v>12</v>
      </c>
      <c r="F22" s="608">
        <v>19</v>
      </c>
      <c r="G22" s="608">
        <v>19</v>
      </c>
      <c r="H22" s="608">
        <v>38</v>
      </c>
      <c r="I22" s="608">
        <v>20</v>
      </c>
      <c r="J22" s="604">
        <f t="shared" si="1"/>
        <v>1.6989700043360187</v>
      </c>
      <c r="K22" s="604">
        <f t="shared" si="0"/>
        <v>1.954242509439325</v>
      </c>
      <c r="L22" s="604">
        <f t="shared" si="0"/>
        <v>1.0791812460476249</v>
      </c>
      <c r="M22" s="604">
        <f t="shared" si="0"/>
        <v>1.2787536009528289</v>
      </c>
      <c r="N22" s="604">
        <f t="shared" si="0"/>
        <v>1.2787536009528289</v>
      </c>
      <c r="O22" s="604">
        <f t="shared" si="0"/>
        <v>1.5797835966168101</v>
      </c>
      <c r="P22" s="604">
        <f t="shared" si="0"/>
        <v>1.3010299956639813</v>
      </c>
    </row>
    <row r="23" spans="1:16" ht="16.2" thickBot="1" x14ac:dyDescent="0.3">
      <c r="A23" s="1049"/>
      <c r="B23" s="1052"/>
      <c r="C23" s="608">
        <v>40</v>
      </c>
      <c r="D23" s="608">
        <v>50</v>
      </c>
      <c r="E23" s="608">
        <v>22</v>
      </c>
      <c r="F23" s="608">
        <v>20</v>
      </c>
      <c r="G23" s="608">
        <v>37</v>
      </c>
      <c r="H23" s="608">
        <v>71</v>
      </c>
      <c r="I23" s="608">
        <v>18</v>
      </c>
      <c r="J23" s="604">
        <f t="shared" si="1"/>
        <v>1.6020599913279623</v>
      </c>
      <c r="K23" s="604">
        <f t="shared" si="0"/>
        <v>1.6989700043360187</v>
      </c>
      <c r="L23" s="604">
        <f t="shared" si="0"/>
        <v>1.3424226808222062</v>
      </c>
      <c r="M23" s="604">
        <f t="shared" si="0"/>
        <v>1.3010299956639813</v>
      </c>
      <c r="N23" s="604">
        <f t="shared" si="0"/>
        <v>1.568201724066995</v>
      </c>
      <c r="O23" s="604">
        <f t="shared" si="0"/>
        <v>1.8512583487190752</v>
      </c>
      <c r="P23" s="604">
        <f t="shared" si="0"/>
        <v>1.255272505103306</v>
      </c>
    </row>
    <row r="24" spans="1:16" ht="15.6" x14ac:dyDescent="0.25">
      <c r="A24" s="1053" t="s">
        <v>138</v>
      </c>
      <c r="B24" s="1050"/>
      <c r="C24" s="609"/>
      <c r="D24" s="609"/>
      <c r="E24" s="610">
        <v>1000</v>
      </c>
      <c r="F24" s="610">
        <v>300</v>
      </c>
      <c r="G24" s="611">
        <v>100</v>
      </c>
      <c r="H24" s="611">
        <v>500</v>
      </c>
      <c r="I24" s="612">
        <v>150</v>
      </c>
      <c r="J24" s="613"/>
      <c r="K24" s="614"/>
      <c r="L24" s="614">
        <f t="shared" ref="L24:P39" si="2">LOG(E24)</f>
        <v>3</v>
      </c>
      <c r="M24" s="614">
        <f t="shared" si="2"/>
        <v>2.4771212547196626</v>
      </c>
      <c r="N24" s="614">
        <f t="shared" si="2"/>
        <v>2</v>
      </c>
      <c r="O24" s="614">
        <f t="shared" si="2"/>
        <v>2.6989700043360187</v>
      </c>
      <c r="P24" s="614">
        <f t="shared" si="2"/>
        <v>2.1760912590556813</v>
      </c>
    </row>
    <row r="25" spans="1:16" ht="15.6" x14ac:dyDescent="0.25">
      <c r="A25" s="1053"/>
      <c r="B25" s="1054"/>
      <c r="C25" s="609"/>
      <c r="D25" s="609"/>
      <c r="E25" s="610">
        <v>1300</v>
      </c>
      <c r="F25" s="610">
        <v>320</v>
      </c>
      <c r="G25" s="611">
        <v>120</v>
      </c>
      <c r="H25" s="611">
        <v>450</v>
      </c>
      <c r="I25" s="612">
        <v>230</v>
      </c>
      <c r="J25" s="615"/>
      <c r="K25" s="616"/>
      <c r="L25" s="616">
        <f t="shared" si="2"/>
        <v>3.1139433523068369</v>
      </c>
      <c r="M25" s="616">
        <f t="shared" si="2"/>
        <v>2.5051499783199058</v>
      </c>
      <c r="N25" s="616">
        <f t="shared" si="2"/>
        <v>2.0791812460476247</v>
      </c>
      <c r="O25" s="616">
        <f t="shared" si="2"/>
        <v>2.6532125137753435</v>
      </c>
      <c r="P25" s="616">
        <f t="shared" si="2"/>
        <v>2.3617278360175931</v>
      </c>
    </row>
    <row r="26" spans="1:16" ht="15.6" x14ac:dyDescent="0.25">
      <c r="A26" s="1053"/>
      <c r="B26" s="1054"/>
      <c r="C26" s="609"/>
      <c r="D26" s="609"/>
      <c r="E26" s="610">
        <v>1700</v>
      </c>
      <c r="F26" s="610">
        <v>200</v>
      </c>
      <c r="G26" s="611">
        <v>100</v>
      </c>
      <c r="H26" s="611">
        <v>320</v>
      </c>
      <c r="I26" s="612">
        <v>200</v>
      </c>
      <c r="J26" s="615"/>
      <c r="K26" s="616"/>
      <c r="L26" s="616">
        <f t="shared" si="2"/>
        <v>3.2304489213782741</v>
      </c>
      <c r="M26" s="616">
        <f t="shared" si="2"/>
        <v>2.3010299956639813</v>
      </c>
      <c r="N26" s="616">
        <f t="shared" si="2"/>
        <v>2</v>
      </c>
      <c r="O26" s="616">
        <f t="shared" si="2"/>
        <v>2.5051499783199058</v>
      </c>
      <c r="P26" s="616">
        <f t="shared" si="2"/>
        <v>2.3010299956639813</v>
      </c>
    </row>
    <row r="27" spans="1:16" ht="15.6" x14ac:dyDescent="0.25">
      <c r="A27" s="1053"/>
      <c r="B27" s="1054"/>
      <c r="C27" s="609"/>
      <c r="D27" s="609"/>
      <c r="E27" s="610">
        <v>1600</v>
      </c>
      <c r="F27" s="610">
        <v>180</v>
      </c>
      <c r="G27" s="611">
        <v>110</v>
      </c>
      <c r="H27" s="611">
        <v>300</v>
      </c>
      <c r="I27" s="612">
        <v>230</v>
      </c>
      <c r="J27" s="615"/>
      <c r="K27" s="616"/>
      <c r="L27" s="616">
        <f t="shared" si="2"/>
        <v>3.2041199826559246</v>
      </c>
      <c r="M27" s="616">
        <f t="shared" si="2"/>
        <v>2.255272505103306</v>
      </c>
      <c r="N27" s="616">
        <f t="shared" si="2"/>
        <v>2.0413926851582249</v>
      </c>
      <c r="O27" s="616">
        <f t="shared" si="2"/>
        <v>2.4771212547196626</v>
      </c>
      <c r="P27" s="616">
        <f t="shared" si="2"/>
        <v>2.3617278360175931</v>
      </c>
    </row>
    <row r="28" spans="1:16" ht="15.6" x14ac:dyDescent="0.25">
      <c r="A28" s="1053"/>
      <c r="B28" s="1054"/>
      <c r="C28" s="609"/>
      <c r="D28" s="609"/>
      <c r="E28" s="610">
        <v>1100</v>
      </c>
      <c r="F28" s="610">
        <v>220</v>
      </c>
      <c r="G28" s="611">
        <v>110</v>
      </c>
      <c r="H28" s="611">
        <v>350</v>
      </c>
      <c r="I28" s="612">
        <v>210</v>
      </c>
      <c r="J28" s="615"/>
      <c r="K28" s="616"/>
      <c r="L28" s="616">
        <f t="shared" si="2"/>
        <v>3.0413926851582249</v>
      </c>
      <c r="M28" s="616">
        <f t="shared" si="2"/>
        <v>2.3424226808222062</v>
      </c>
      <c r="N28" s="616">
        <f t="shared" si="2"/>
        <v>2.0413926851582249</v>
      </c>
      <c r="O28" s="616">
        <f t="shared" si="2"/>
        <v>2.5440680443502757</v>
      </c>
      <c r="P28" s="616">
        <f t="shared" si="2"/>
        <v>2.3222192947339191</v>
      </c>
    </row>
    <row r="29" spans="1:16" ht="16.2" thickBot="1" x14ac:dyDescent="0.3">
      <c r="A29" s="1053"/>
      <c r="B29" s="1055"/>
      <c r="C29" s="609"/>
      <c r="D29" s="609"/>
      <c r="E29" s="617">
        <v>1300</v>
      </c>
      <c r="F29" s="617">
        <v>270</v>
      </c>
      <c r="G29" s="618">
        <v>100</v>
      </c>
      <c r="H29" s="618">
        <v>370</v>
      </c>
      <c r="I29" s="619">
        <v>190</v>
      </c>
      <c r="J29" s="615"/>
      <c r="K29" s="616"/>
      <c r="L29" s="616">
        <f t="shared" si="2"/>
        <v>3.1139433523068369</v>
      </c>
      <c r="M29" s="616">
        <f t="shared" si="2"/>
        <v>2.4313637641589874</v>
      </c>
      <c r="N29" s="616">
        <f t="shared" si="2"/>
        <v>2</v>
      </c>
      <c r="O29" s="616">
        <f t="shared" si="2"/>
        <v>2.568201724066995</v>
      </c>
      <c r="P29" s="616">
        <f t="shared" si="2"/>
        <v>2.2787536009528289</v>
      </c>
    </row>
    <row r="30" spans="1:16" ht="15.6" x14ac:dyDescent="0.25">
      <c r="A30" s="1042" t="s">
        <v>148</v>
      </c>
      <c r="B30" s="1045"/>
      <c r="C30" s="620">
        <v>810</v>
      </c>
      <c r="D30" s="620">
        <v>130</v>
      </c>
      <c r="E30" s="620">
        <v>200</v>
      </c>
      <c r="F30" s="620">
        <v>870</v>
      </c>
      <c r="G30" s="620">
        <v>180</v>
      </c>
      <c r="H30" s="620">
        <v>310</v>
      </c>
      <c r="I30" s="620">
        <v>340</v>
      </c>
      <c r="J30" s="621">
        <f t="shared" ref="J30:J41" si="3">LOG(C30)</f>
        <v>2.90848501887865</v>
      </c>
      <c r="K30" s="621">
        <f t="shared" ref="K30:K41" si="4">LOG(D30)</f>
        <v>2.1139433523068369</v>
      </c>
      <c r="L30" s="621">
        <f t="shared" si="2"/>
        <v>2.3010299956639813</v>
      </c>
      <c r="M30" s="621">
        <f t="shared" si="2"/>
        <v>2.9395192526186187</v>
      </c>
      <c r="N30" s="621">
        <f t="shared" si="2"/>
        <v>2.255272505103306</v>
      </c>
      <c r="O30" s="621">
        <f t="shared" si="2"/>
        <v>2.4913616938342726</v>
      </c>
      <c r="P30" s="621">
        <f t="shared" si="2"/>
        <v>2.5314789170422549</v>
      </c>
    </row>
    <row r="31" spans="1:16" ht="15.6" x14ac:dyDescent="0.25">
      <c r="A31" s="1043"/>
      <c r="B31" s="1045"/>
      <c r="C31" s="622">
        <v>870</v>
      </c>
      <c r="D31" s="622">
        <v>150</v>
      </c>
      <c r="E31" s="622">
        <v>210</v>
      </c>
      <c r="F31" s="622">
        <v>880</v>
      </c>
      <c r="G31" s="622">
        <v>190</v>
      </c>
      <c r="H31" s="622">
        <v>360</v>
      </c>
      <c r="I31" s="622">
        <v>310</v>
      </c>
      <c r="J31" s="623">
        <f t="shared" si="3"/>
        <v>2.9395192526186187</v>
      </c>
      <c r="K31" s="623">
        <f t="shared" si="4"/>
        <v>2.1760912590556813</v>
      </c>
      <c r="L31" s="623">
        <f t="shared" si="2"/>
        <v>2.3222192947339191</v>
      </c>
      <c r="M31" s="623">
        <f t="shared" si="2"/>
        <v>2.9444826721501687</v>
      </c>
      <c r="N31" s="623">
        <f t="shared" si="2"/>
        <v>2.2787536009528289</v>
      </c>
      <c r="O31" s="623">
        <f t="shared" si="2"/>
        <v>2.5563025007672873</v>
      </c>
      <c r="P31" s="623">
        <f t="shared" si="2"/>
        <v>2.4913616938342726</v>
      </c>
    </row>
    <row r="32" spans="1:16" ht="15.6" x14ac:dyDescent="0.25">
      <c r="A32" s="1043"/>
      <c r="B32" s="1045"/>
      <c r="C32" s="622">
        <v>680</v>
      </c>
      <c r="D32" s="622">
        <v>160</v>
      </c>
      <c r="E32" s="622">
        <v>250</v>
      </c>
      <c r="F32" s="622">
        <v>920</v>
      </c>
      <c r="G32" s="622">
        <v>220</v>
      </c>
      <c r="H32" s="622">
        <v>380</v>
      </c>
      <c r="I32" s="622">
        <v>400</v>
      </c>
      <c r="J32" s="623">
        <f t="shared" si="3"/>
        <v>2.8325089127062362</v>
      </c>
      <c r="K32" s="623">
        <f t="shared" si="4"/>
        <v>2.2041199826559246</v>
      </c>
      <c r="L32" s="623">
        <f t="shared" si="2"/>
        <v>2.3979400086720375</v>
      </c>
      <c r="M32" s="623">
        <f t="shared" si="2"/>
        <v>2.9637878273455551</v>
      </c>
      <c r="N32" s="623">
        <f t="shared" si="2"/>
        <v>2.3424226808222062</v>
      </c>
      <c r="O32" s="623">
        <f t="shared" si="2"/>
        <v>2.5797835966168101</v>
      </c>
      <c r="P32" s="623">
        <f t="shared" si="2"/>
        <v>2.6020599913279625</v>
      </c>
    </row>
    <row r="33" spans="1:16" ht="15.6" x14ac:dyDescent="0.25">
      <c r="A33" s="1043"/>
      <c r="B33" s="1045"/>
      <c r="C33" s="622">
        <v>750</v>
      </c>
      <c r="D33" s="622">
        <v>140</v>
      </c>
      <c r="E33" s="622">
        <v>250</v>
      </c>
      <c r="F33" s="622">
        <v>850</v>
      </c>
      <c r="G33" s="622">
        <v>190</v>
      </c>
      <c r="H33" s="622">
        <v>310</v>
      </c>
      <c r="I33" s="622">
        <v>420</v>
      </c>
      <c r="J33" s="623">
        <f t="shared" si="3"/>
        <v>2.8750612633917001</v>
      </c>
      <c r="K33" s="623">
        <f t="shared" si="4"/>
        <v>2.1461280356782382</v>
      </c>
      <c r="L33" s="623">
        <f t="shared" si="2"/>
        <v>2.3979400086720375</v>
      </c>
      <c r="M33" s="623">
        <f t="shared" si="2"/>
        <v>2.9294189257142929</v>
      </c>
      <c r="N33" s="623">
        <f t="shared" si="2"/>
        <v>2.2787536009528289</v>
      </c>
      <c r="O33" s="623">
        <f t="shared" si="2"/>
        <v>2.4913616938342726</v>
      </c>
      <c r="P33" s="623">
        <f t="shared" si="2"/>
        <v>2.6232492903979003</v>
      </c>
    </row>
    <row r="34" spans="1:16" ht="15.6" x14ac:dyDescent="0.25">
      <c r="A34" s="1043"/>
      <c r="B34" s="1045"/>
      <c r="C34" s="622">
        <v>920</v>
      </c>
      <c r="D34" s="622">
        <v>120</v>
      </c>
      <c r="E34" s="622">
        <v>200</v>
      </c>
      <c r="F34" s="622">
        <v>930</v>
      </c>
      <c r="G34" s="622">
        <v>240</v>
      </c>
      <c r="H34" s="622">
        <v>350</v>
      </c>
      <c r="I34" s="622">
        <v>400</v>
      </c>
      <c r="J34" s="623">
        <f t="shared" si="3"/>
        <v>2.9637878273455551</v>
      </c>
      <c r="K34" s="623">
        <f t="shared" si="4"/>
        <v>2.0791812460476247</v>
      </c>
      <c r="L34" s="623">
        <f t="shared" si="2"/>
        <v>2.3010299956639813</v>
      </c>
      <c r="M34" s="623">
        <f t="shared" si="2"/>
        <v>2.9684829485539352</v>
      </c>
      <c r="N34" s="623">
        <f t="shared" si="2"/>
        <v>2.3802112417116059</v>
      </c>
      <c r="O34" s="623">
        <f t="shared" si="2"/>
        <v>2.5440680443502757</v>
      </c>
      <c r="P34" s="623">
        <f t="shared" si="2"/>
        <v>2.6020599913279625</v>
      </c>
    </row>
    <row r="35" spans="1:16" ht="16.2" thickBot="1" x14ac:dyDescent="0.3">
      <c r="A35" s="1044"/>
      <c r="B35" s="1046"/>
      <c r="C35" s="624">
        <v>700</v>
      </c>
      <c r="D35" s="624">
        <v>140</v>
      </c>
      <c r="E35" s="624">
        <v>190</v>
      </c>
      <c r="F35" s="624">
        <v>910</v>
      </c>
      <c r="G35" s="624">
        <v>220</v>
      </c>
      <c r="H35" s="624">
        <v>420</v>
      </c>
      <c r="I35" s="624">
        <v>420</v>
      </c>
      <c r="J35" s="625">
        <f t="shared" si="3"/>
        <v>2.8450980400142569</v>
      </c>
      <c r="K35" s="625">
        <f t="shared" si="4"/>
        <v>2.1461280356782382</v>
      </c>
      <c r="L35" s="625">
        <f t="shared" si="2"/>
        <v>2.2787536009528289</v>
      </c>
      <c r="M35" s="625">
        <f t="shared" si="2"/>
        <v>2.9590413923210934</v>
      </c>
      <c r="N35" s="625">
        <f t="shared" si="2"/>
        <v>2.3424226808222062</v>
      </c>
      <c r="O35" s="625">
        <f t="shared" si="2"/>
        <v>2.6232492903979003</v>
      </c>
      <c r="P35" s="625">
        <f t="shared" si="2"/>
        <v>2.6232492903979003</v>
      </c>
    </row>
    <row r="36" spans="1:16" ht="15.6" x14ac:dyDescent="0.25">
      <c r="A36" s="1042" t="s">
        <v>149</v>
      </c>
      <c r="B36" s="1047"/>
      <c r="C36" s="626">
        <v>220</v>
      </c>
      <c r="D36" s="626">
        <v>420</v>
      </c>
      <c r="E36" s="626">
        <v>100</v>
      </c>
      <c r="F36" s="626">
        <v>480</v>
      </c>
      <c r="G36" s="626">
        <v>160</v>
      </c>
      <c r="H36" s="626">
        <v>240</v>
      </c>
      <c r="I36" s="626">
        <v>360</v>
      </c>
      <c r="J36" s="627">
        <f t="shared" si="3"/>
        <v>2.3424226808222062</v>
      </c>
      <c r="K36" s="627">
        <f t="shared" si="4"/>
        <v>2.6232492903979003</v>
      </c>
      <c r="L36" s="627">
        <f t="shared" si="2"/>
        <v>2</v>
      </c>
      <c r="M36" s="627">
        <f t="shared" si="2"/>
        <v>2.6812412373755872</v>
      </c>
      <c r="N36" s="627">
        <f t="shared" si="2"/>
        <v>2.2041199826559246</v>
      </c>
      <c r="O36" s="627">
        <f t="shared" si="2"/>
        <v>2.3802112417116059</v>
      </c>
      <c r="P36" s="627">
        <f t="shared" si="2"/>
        <v>2.5563025007672873</v>
      </c>
    </row>
    <row r="37" spans="1:16" ht="15.6" x14ac:dyDescent="0.25">
      <c r="A37" s="1043"/>
      <c r="B37" s="1045"/>
      <c r="C37" s="628">
        <v>210</v>
      </c>
      <c r="D37" s="628">
        <v>410</v>
      </c>
      <c r="E37" s="628">
        <v>150</v>
      </c>
      <c r="F37" s="628">
        <v>560</v>
      </c>
      <c r="G37" s="628">
        <v>160</v>
      </c>
      <c r="H37" s="628">
        <v>380</v>
      </c>
      <c r="I37" s="628">
        <v>300</v>
      </c>
      <c r="J37" s="629">
        <f t="shared" si="3"/>
        <v>2.3222192947339191</v>
      </c>
      <c r="K37" s="629">
        <f t="shared" si="4"/>
        <v>2.6127838567197355</v>
      </c>
      <c r="L37" s="629">
        <f t="shared" si="2"/>
        <v>2.1760912590556813</v>
      </c>
      <c r="M37" s="629">
        <f t="shared" si="2"/>
        <v>2.7481880270062002</v>
      </c>
      <c r="N37" s="629">
        <f t="shared" si="2"/>
        <v>2.2041199826559246</v>
      </c>
      <c r="O37" s="629">
        <f t="shared" si="2"/>
        <v>2.5797835966168101</v>
      </c>
      <c r="P37" s="629">
        <f t="shared" si="2"/>
        <v>2.4771212547196626</v>
      </c>
    </row>
    <row r="38" spans="1:16" ht="15.6" x14ac:dyDescent="0.25">
      <c r="A38" s="1043"/>
      <c r="B38" s="1045"/>
      <c r="C38" s="628">
        <v>240</v>
      </c>
      <c r="D38" s="628">
        <v>430</v>
      </c>
      <c r="E38" s="628">
        <v>100</v>
      </c>
      <c r="F38" s="628">
        <v>440</v>
      </c>
      <c r="G38" s="628">
        <v>120</v>
      </c>
      <c r="H38" s="628">
        <v>380</v>
      </c>
      <c r="I38" s="628">
        <v>380</v>
      </c>
      <c r="J38" s="629">
        <f t="shared" si="3"/>
        <v>2.3802112417116059</v>
      </c>
      <c r="K38" s="629">
        <f t="shared" si="4"/>
        <v>2.6334684555795866</v>
      </c>
      <c r="L38" s="629">
        <f t="shared" si="2"/>
        <v>2</v>
      </c>
      <c r="M38" s="629">
        <f t="shared" si="2"/>
        <v>2.6434526764861874</v>
      </c>
      <c r="N38" s="629">
        <f t="shared" si="2"/>
        <v>2.0791812460476247</v>
      </c>
      <c r="O38" s="629">
        <f t="shared" si="2"/>
        <v>2.5797835966168101</v>
      </c>
      <c r="P38" s="629">
        <f t="shared" si="2"/>
        <v>2.5797835966168101</v>
      </c>
    </row>
    <row r="39" spans="1:16" ht="15.6" x14ac:dyDescent="0.25">
      <c r="A39" s="1043"/>
      <c r="B39" s="1045"/>
      <c r="C39" s="628">
        <v>260</v>
      </c>
      <c r="D39" s="628">
        <v>440</v>
      </c>
      <c r="E39" s="628">
        <v>110</v>
      </c>
      <c r="F39" s="628">
        <v>660</v>
      </c>
      <c r="G39" s="628">
        <v>110</v>
      </c>
      <c r="H39" s="628">
        <v>400</v>
      </c>
      <c r="I39" s="628">
        <v>330</v>
      </c>
      <c r="J39" s="629">
        <f t="shared" si="3"/>
        <v>2.4149733479708178</v>
      </c>
      <c r="K39" s="629">
        <f t="shared" si="4"/>
        <v>2.6434526764861874</v>
      </c>
      <c r="L39" s="629">
        <f t="shared" si="2"/>
        <v>2.0413926851582249</v>
      </c>
      <c r="M39" s="629">
        <f t="shared" si="2"/>
        <v>2.8195439355418688</v>
      </c>
      <c r="N39" s="629">
        <f t="shared" si="2"/>
        <v>2.0413926851582249</v>
      </c>
      <c r="O39" s="629">
        <f t="shared" si="2"/>
        <v>2.6020599913279625</v>
      </c>
      <c r="P39" s="629">
        <f t="shared" si="2"/>
        <v>2.5185139398778875</v>
      </c>
    </row>
    <row r="40" spans="1:16" ht="15.6" x14ac:dyDescent="0.25">
      <c r="A40" s="1043"/>
      <c r="B40" s="1045"/>
      <c r="C40" s="628">
        <v>190</v>
      </c>
      <c r="D40" s="628">
        <v>350</v>
      </c>
      <c r="E40" s="628">
        <v>170</v>
      </c>
      <c r="F40" s="628">
        <v>500</v>
      </c>
      <c r="G40" s="628">
        <v>190</v>
      </c>
      <c r="H40" s="628">
        <v>280</v>
      </c>
      <c r="I40" s="628">
        <v>420</v>
      </c>
      <c r="J40" s="629">
        <f t="shared" si="3"/>
        <v>2.2787536009528289</v>
      </c>
      <c r="K40" s="629">
        <f t="shared" si="4"/>
        <v>2.5440680443502757</v>
      </c>
      <c r="L40" s="629">
        <f t="shared" ref="L40:P41" si="5">LOG(E40)</f>
        <v>2.2304489213782741</v>
      </c>
      <c r="M40" s="629">
        <f t="shared" si="5"/>
        <v>2.6989700043360187</v>
      </c>
      <c r="N40" s="629">
        <f t="shared" si="5"/>
        <v>2.2787536009528289</v>
      </c>
      <c r="O40" s="629">
        <f t="shared" si="5"/>
        <v>2.4471580313422194</v>
      </c>
      <c r="P40" s="629">
        <f t="shared" si="5"/>
        <v>2.6232492903979003</v>
      </c>
    </row>
    <row r="41" spans="1:16" ht="16.2" thickBot="1" x14ac:dyDescent="0.3">
      <c r="A41" s="1044"/>
      <c r="B41" s="1046"/>
      <c r="C41" s="630">
        <v>270</v>
      </c>
      <c r="D41" s="630">
        <v>450</v>
      </c>
      <c r="E41" s="630">
        <v>130</v>
      </c>
      <c r="F41" s="630">
        <v>510</v>
      </c>
      <c r="G41" s="630">
        <v>140</v>
      </c>
      <c r="H41" s="630">
        <v>320</v>
      </c>
      <c r="I41" s="630">
        <v>400</v>
      </c>
      <c r="J41" s="631">
        <f t="shared" si="3"/>
        <v>2.4313637641589874</v>
      </c>
      <c r="K41" s="631">
        <f t="shared" si="4"/>
        <v>2.6532125137753435</v>
      </c>
      <c r="L41" s="631">
        <f t="shared" si="5"/>
        <v>2.1139433523068369</v>
      </c>
      <c r="M41" s="631">
        <f t="shared" si="5"/>
        <v>2.7075701760979363</v>
      </c>
      <c r="N41" s="631">
        <f t="shared" si="5"/>
        <v>2.1461280356782382</v>
      </c>
      <c r="O41" s="631">
        <f t="shared" si="5"/>
        <v>2.5051499783199058</v>
      </c>
      <c r="P41" s="631">
        <f t="shared" si="5"/>
        <v>2.6020599913279625</v>
      </c>
    </row>
    <row r="42" spans="1:16" x14ac:dyDescent="0.25">
      <c r="A42" s="139" t="s">
        <v>11</v>
      </c>
      <c r="C42" s="226">
        <f>COUNT(C4:C41)</f>
        <v>32</v>
      </c>
      <c r="D42" s="226">
        <f t="shared" ref="D42:I42" si="6">COUNT(D4:D41)</f>
        <v>32</v>
      </c>
      <c r="E42" s="226">
        <f t="shared" si="6"/>
        <v>38</v>
      </c>
      <c r="F42" s="226">
        <f t="shared" si="6"/>
        <v>38</v>
      </c>
      <c r="G42" s="226">
        <f t="shared" si="6"/>
        <v>38</v>
      </c>
      <c r="H42" s="226">
        <f t="shared" si="6"/>
        <v>38</v>
      </c>
      <c r="I42" s="226">
        <f t="shared" si="6"/>
        <v>38</v>
      </c>
    </row>
    <row r="43" spans="1:16" x14ac:dyDescent="0.25">
      <c r="C43" s="226" t="s">
        <v>150</v>
      </c>
      <c r="D43" s="226" t="s">
        <v>151</v>
      </c>
      <c r="E43" s="226" t="s">
        <v>152</v>
      </c>
      <c r="F43" s="226" t="s">
        <v>153</v>
      </c>
      <c r="G43" s="226" t="s">
        <v>154</v>
      </c>
      <c r="H43" s="226" t="s">
        <v>155</v>
      </c>
      <c r="I43" s="226" t="s">
        <v>156</v>
      </c>
    </row>
    <row r="44" spans="1:16" ht="15" x14ac:dyDescent="0.25">
      <c r="B44" s="632" t="s">
        <v>157</v>
      </c>
      <c r="C44" s="633">
        <f t="shared" ref="C44:I44" si="7">COUNT(C4:C23)</f>
        <v>20</v>
      </c>
      <c r="D44" s="633">
        <f t="shared" si="7"/>
        <v>20</v>
      </c>
      <c r="E44" s="633">
        <f t="shared" si="7"/>
        <v>20</v>
      </c>
      <c r="F44" s="633">
        <f t="shared" si="7"/>
        <v>20</v>
      </c>
      <c r="G44" s="633">
        <f t="shared" si="7"/>
        <v>20</v>
      </c>
      <c r="H44" s="633">
        <f t="shared" si="7"/>
        <v>20</v>
      </c>
      <c r="I44" s="633">
        <f t="shared" si="7"/>
        <v>20</v>
      </c>
    </row>
    <row r="45" spans="1:16" ht="15" x14ac:dyDescent="0.25">
      <c r="B45" s="632" t="s">
        <v>49</v>
      </c>
      <c r="C45" s="634">
        <f>AVERAGE(VAR(J4:J6),VAR(J7:J9),VAR(J10:J15),VAR(J16:J17),VAR(J18:J23))</f>
        <v>6.0900158294276974E-3</v>
      </c>
      <c r="D45" s="634">
        <f>AVERAGE(VAR(K4:K6),VAR(K7:K9),VAR(K10:K15),VAR(K16:K17),VAR(K18:K23))</f>
        <v>5.9454886889579546E-3</v>
      </c>
      <c r="E45" s="634">
        <f>AVERAGE(VAR(L4:L9),VAR(L10:L15),VAR(L16:L17),VAR(L18:L23))</f>
        <v>3.1448301326388164E-2</v>
      </c>
      <c r="F45" s="634">
        <f>AVERAGE(VAR(M4:M9),VAR(M10:M15),VAR(M16:M17),VAR(M18:M23))</f>
        <v>8.7114296061760257E-3</v>
      </c>
      <c r="G45" s="634">
        <f>AVERAGE(VAR(N4:N9),VAR(N10:N15),VAR(N16:N23))</f>
        <v>2.4606839227871199E-2</v>
      </c>
      <c r="H45" s="634">
        <f>AVERAGE(VAR(O4:O9),VAR(O10:O15),VAR(O16:O23))</f>
        <v>1.6889668439520722E-2</v>
      </c>
      <c r="I45" s="634">
        <f>AVERAGE(VAR(P4:P9),VAR(P10:P15),VAR(P16:P17),VAR(P18:P23))</f>
        <v>7.042862363633386E-3</v>
      </c>
    </row>
    <row r="46" spans="1:16" ht="15" x14ac:dyDescent="0.25">
      <c r="B46" s="632" t="s">
        <v>6</v>
      </c>
      <c r="C46" s="634">
        <f>C45^0.5</f>
        <v>7.8038553481133269E-2</v>
      </c>
      <c r="D46" s="634">
        <f t="shared" ref="D46:I46" si="8">D45^0.5</f>
        <v>7.7106995071510559E-2</v>
      </c>
      <c r="E46" s="634">
        <f t="shared" si="8"/>
        <v>0.17733668917172263</v>
      </c>
      <c r="F46" s="634">
        <f t="shared" si="8"/>
        <v>9.3335039541299958E-2</v>
      </c>
      <c r="G46" s="634">
        <f t="shared" si="8"/>
        <v>0.15686567256054207</v>
      </c>
      <c r="H46" s="634">
        <f t="shared" si="8"/>
        <v>0.12996025715394965</v>
      </c>
      <c r="I46" s="634">
        <f t="shared" si="8"/>
        <v>8.392176334916579E-2</v>
      </c>
    </row>
    <row r="47" spans="1:16" ht="15.6" x14ac:dyDescent="0.3">
      <c r="B47" s="695" t="s">
        <v>89</v>
      </c>
      <c r="C47" s="696">
        <f>C46*2*2^0.5</f>
        <v>0.22072636144199356</v>
      </c>
      <c r="D47" s="696">
        <f t="shared" ref="D47:I47" si="9">D46*2*2^0.5</f>
        <v>0.21809151636793128</v>
      </c>
      <c r="E47" s="696">
        <f t="shared" si="9"/>
        <v>0.50158390186598434</v>
      </c>
      <c r="F47" s="696">
        <f t="shared" si="9"/>
        <v>0.26399135752787101</v>
      </c>
      <c r="G47" s="696">
        <f t="shared" si="9"/>
        <v>0.44368312321179137</v>
      </c>
      <c r="H47" s="696">
        <f t="shared" si="9"/>
        <v>0.36758311647322134</v>
      </c>
      <c r="I47" s="696">
        <f t="shared" si="9"/>
        <v>0.23736659181331121</v>
      </c>
    </row>
    <row r="48" spans="1:16" ht="15.6" x14ac:dyDescent="0.3">
      <c r="B48" s="697" t="s">
        <v>101</v>
      </c>
      <c r="C48" s="698">
        <f>C46*2</f>
        <v>0.15607710696226654</v>
      </c>
      <c r="D48" s="698">
        <f t="shared" ref="D48:I48" si="10">D46*2</f>
        <v>0.15421399014302112</v>
      </c>
      <c r="E48" s="698">
        <f t="shared" si="10"/>
        <v>0.35467337834344526</v>
      </c>
      <c r="F48" s="698">
        <f t="shared" si="10"/>
        <v>0.18667007908259992</v>
      </c>
      <c r="G48" s="698">
        <f t="shared" si="10"/>
        <v>0.31373134512108414</v>
      </c>
      <c r="H48" s="698">
        <f t="shared" si="10"/>
        <v>0.25992051430789931</v>
      </c>
      <c r="I48" s="698">
        <f t="shared" si="10"/>
        <v>0.16784352669833158</v>
      </c>
    </row>
    <row r="50" spans="2:9" x14ac:dyDescent="0.25">
      <c r="C50" t="s">
        <v>150</v>
      </c>
      <c r="D50" t="s">
        <v>151</v>
      </c>
      <c r="E50" t="s">
        <v>152</v>
      </c>
      <c r="F50" t="s">
        <v>153</v>
      </c>
      <c r="G50" t="s">
        <v>154</v>
      </c>
      <c r="H50" t="s">
        <v>155</v>
      </c>
      <c r="I50" t="s">
        <v>156</v>
      </c>
    </row>
    <row r="51" spans="2:9" ht="15" x14ac:dyDescent="0.25">
      <c r="B51" s="632" t="s">
        <v>158</v>
      </c>
      <c r="C51" s="633">
        <f>COUNT(C4:C29)</f>
        <v>20</v>
      </c>
      <c r="D51" s="633">
        <f t="shared" ref="D51:I51" si="11">COUNT(D4:D29)</f>
        <v>20</v>
      </c>
      <c r="E51" s="633">
        <f t="shared" si="11"/>
        <v>26</v>
      </c>
      <c r="F51" s="633">
        <f t="shared" si="11"/>
        <v>26</v>
      </c>
      <c r="G51" s="633">
        <f t="shared" si="11"/>
        <v>26</v>
      </c>
      <c r="H51" s="633">
        <f t="shared" si="11"/>
        <v>26</v>
      </c>
      <c r="I51" s="633">
        <f t="shared" si="11"/>
        <v>26</v>
      </c>
    </row>
    <row r="52" spans="2:9" ht="15" x14ac:dyDescent="0.25">
      <c r="B52" s="632" t="s">
        <v>49</v>
      </c>
      <c r="C52" s="634">
        <f>AVERAGE(VAR(J4:J6),VAR(J7:J9),VAR(J10:J15),VAR(J16:J17),VAR(J18:J23))</f>
        <v>6.0900158294276974E-3</v>
      </c>
      <c r="D52" s="634">
        <f>AVERAGE(VAR(K4:K6),VAR(K7:K9),VAR(K10:K15),VAR(K16:K17),VAR(K18:K23))</f>
        <v>5.9454886889579546E-3</v>
      </c>
      <c r="E52" s="634">
        <f>AVERAGE(VAR(L4:L9),VAR(L10:L15),VAR(L16:L17),VAR(L18:L23),VAR(L24:L29))</f>
        <v>2.6754006342018011E-2</v>
      </c>
      <c r="F52" s="634">
        <f>AVERAGE(VAR(M4:M9),VAR(M10:M15),VAR(M16:M17),VAR(M18:M23),VAR(M24:M29))</f>
        <v>8.9997047149328567E-3</v>
      </c>
      <c r="G52" s="634">
        <f>AVERAGE(VAR(N4:N9),VAR(N10:N15),VAR(N16:N23),VAR(N24:N29))</f>
        <v>1.8721338472176691E-2</v>
      </c>
      <c r="H52" s="634">
        <f>AVERAGE(VAR(O4:O9),VAR(O10:O15),VAR(O16:O23),VAR(O24:O29))</f>
        <v>1.4514563670030612E-2</v>
      </c>
      <c r="I52" s="634">
        <f>AVERAGE(VAR(P4:P9),VAR(P10:P15),VAR(P16:P17),VAR(P18:P23),VAR(P24:P29))</f>
        <v>6.5910816772393006E-3</v>
      </c>
    </row>
    <row r="53" spans="2:9" ht="15" x14ac:dyDescent="0.25">
      <c r="B53" s="632" t="s">
        <v>6</v>
      </c>
      <c r="C53" s="634">
        <f t="shared" ref="C53:I53" si="12">C52^0.5</f>
        <v>7.8038553481133269E-2</v>
      </c>
      <c r="D53" s="634">
        <f t="shared" si="12"/>
        <v>7.7106995071510559E-2</v>
      </c>
      <c r="E53" s="634">
        <f t="shared" si="12"/>
        <v>0.16356651962433513</v>
      </c>
      <c r="F53" s="634">
        <f t="shared" si="12"/>
        <v>9.4866773503333904E-2</v>
      </c>
      <c r="G53" s="634">
        <f t="shared" si="12"/>
        <v>0.13682594224845188</v>
      </c>
      <c r="H53" s="634">
        <f t="shared" si="12"/>
        <v>0.12047640295937878</v>
      </c>
      <c r="I53" s="634">
        <f t="shared" si="12"/>
        <v>8.1185477009372189E-2</v>
      </c>
    </row>
    <row r="54" spans="2:9" ht="15.6" x14ac:dyDescent="0.3">
      <c r="B54" s="695" t="s">
        <v>89</v>
      </c>
      <c r="C54" s="696">
        <f t="shared" ref="C54:I54" si="13">C53*2*2^0.5</f>
        <v>0.22072636144199356</v>
      </c>
      <c r="D54" s="696">
        <f t="shared" si="13"/>
        <v>0.21809151636793128</v>
      </c>
      <c r="E54" s="696">
        <f t="shared" si="13"/>
        <v>0.46263598080579954</v>
      </c>
      <c r="F54" s="696">
        <f t="shared" si="13"/>
        <v>0.26832375541398279</v>
      </c>
      <c r="G54" s="696">
        <f t="shared" si="13"/>
        <v>0.38700220642447702</v>
      </c>
      <c r="H54" s="696">
        <f t="shared" si="13"/>
        <v>0.34075872602215912</v>
      </c>
      <c r="I54" s="696">
        <f t="shared" si="13"/>
        <v>0.22962720530876651</v>
      </c>
    </row>
    <row r="55" spans="2:9" ht="15.6" x14ac:dyDescent="0.3">
      <c r="B55" s="697" t="s">
        <v>101</v>
      </c>
      <c r="C55" s="698">
        <f>C53*2</f>
        <v>0.15607710696226654</v>
      </c>
      <c r="D55" s="698">
        <f t="shared" ref="D55:I55" si="14">D53*2</f>
        <v>0.15421399014302112</v>
      </c>
      <c r="E55" s="698">
        <f t="shared" si="14"/>
        <v>0.32713303924867027</v>
      </c>
      <c r="F55" s="698">
        <f t="shared" si="14"/>
        <v>0.18973354700666781</v>
      </c>
      <c r="G55" s="698">
        <f t="shared" si="14"/>
        <v>0.27365188449690375</v>
      </c>
      <c r="H55" s="698">
        <f t="shared" si="14"/>
        <v>0.24095280591875756</v>
      </c>
      <c r="I55" s="698">
        <f t="shared" si="14"/>
        <v>0.16237095401874438</v>
      </c>
    </row>
    <row r="56" spans="2:9" ht="15" x14ac:dyDescent="0.25">
      <c r="B56" s="635"/>
    </row>
    <row r="57" spans="2:9" x14ac:dyDescent="0.25">
      <c r="C57" t="s">
        <v>150</v>
      </c>
      <c r="D57" t="s">
        <v>151</v>
      </c>
      <c r="E57" t="s">
        <v>152</v>
      </c>
      <c r="F57" t="s">
        <v>153</v>
      </c>
      <c r="G57" t="s">
        <v>154</v>
      </c>
      <c r="H57" t="s">
        <v>155</v>
      </c>
      <c r="I57" t="s">
        <v>156</v>
      </c>
    </row>
    <row r="58" spans="2:9" ht="15" x14ac:dyDescent="0.25">
      <c r="B58" s="632" t="s">
        <v>159</v>
      </c>
      <c r="C58" s="633">
        <f>COUNT(C4:C29,C30:C35)</f>
        <v>26</v>
      </c>
      <c r="D58" s="633">
        <f>COUNT(D4:D29,D30:D35)</f>
        <v>26</v>
      </c>
      <c r="E58" s="633">
        <f>COUNT(E4:E29,E30:E35)</f>
        <v>32</v>
      </c>
      <c r="F58" s="633">
        <f>COUNT(F4:F29,F30:F35)</f>
        <v>32</v>
      </c>
      <c r="G58" s="633">
        <f>COUNT(G4:G29,G30:G35)</f>
        <v>32</v>
      </c>
      <c r="H58" s="633">
        <f>COUNT(H4:H29,H30:H35,#REF!)</f>
        <v>32</v>
      </c>
      <c r="I58" s="633">
        <f>COUNT(I4:I29,I30:I35)</f>
        <v>32</v>
      </c>
    </row>
    <row r="59" spans="2:9" ht="15" x14ac:dyDescent="0.25">
      <c r="B59" s="632" t="s">
        <v>49</v>
      </c>
      <c r="C59" s="634">
        <f>AVERAGE(VAR(J4:J6),VAR(J7:J9),VAR(J10:J15),VAR(J16:J17),VAR(J18:J23),VAR(J30:J35))</f>
        <v>5.5311250216178894E-3</v>
      </c>
      <c r="D59" s="634">
        <f>AVERAGE(VAR(K4:K6),VAR(K7:K9),VAR(K10:K15),VAR(K16:K17),VAR(K18:K23),VAR(K30:K35))</f>
        <v>5.279832869626625E-3</v>
      </c>
      <c r="E59" s="634">
        <f>AVERAGE(VAR(L4:L9),VAR(L10:L15),VAR(L16:L17),VAR(L18:L23),VAR(L24:L29),VAR(L30:L35))</f>
        <v>2.2746249562471555E-2</v>
      </c>
      <c r="F59" s="634">
        <f>AVERAGE(VAR(M4:M9),VAR(M10:M15),VAR(M16:M17),VAR(M18:M23),VAR(M24:M29),VAR(M30:M35))</f>
        <v>7.5388740743979133E-3</v>
      </c>
      <c r="G59" s="634">
        <f>AVERAGE(VAR(N4:N9),VAR(N10:N15),VAR(N16:N23),VAR(N24:N29),VAR(N30:N35))</f>
        <v>1.5454143985848341E-2</v>
      </c>
      <c r="H59" s="634">
        <f>AVERAGE(VAR(O4:O9),VAR(O10:O15),VAR(O16:O23),VAR(O24:O29),VAR(O30:O35))</f>
        <v>1.2138541142563641E-2</v>
      </c>
      <c r="I59" s="634">
        <f>AVERAGE(VAR(P4:P9),VAR(P10:P15),VAR(P16:P17),VAR(P18:P23),VAR(P24:P29),VAR(P30:P35))</f>
        <v>5.9898415005616495E-3</v>
      </c>
    </row>
    <row r="60" spans="2:9" ht="15" x14ac:dyDescent="0.25">
      <c r="B60" s="632" t="s">
        <v>6</v>
      </c>
      <c r="C60" s="634">
        <f t="shared" ref="C60:I60" si="15">C59^0.5</f>
        <v>7.4371533678000007E-2</v>
      </c>
      <c r="D60" s="634">
        <f t="shared" si="15"/>
        <v>7.2662458461206947E-2</v>
      </c>
      <c r="E60" s="634">
        <f t="shared" si="15"/>
        <v>0.15081859819820484</v>
      </c>
      <c r="F60" s="634">
        <f t="shared" si="15"/>
        <v>8.6826689873551632E-2</v>
      </c>
      <c r="G60" s="634">
        <f t="shared" si="15"/>
        <v>0.12431469738469519</v>
      </c>
      <c r="H60" s="634">
        <f t="shared" si="15"/>
        <v>0.11017504773116116</v>
      </c>
      <c r="I60" s="634">
        <f t="shared" si="15"/>
        <v>7.7394066313649978E-2</v>
      </c>
    </row>
    <row r="61" spans="2:9" ht="15.6" x14ac:dyDescent="0.3">
      <c r="B61" s="695" t="s">
        <v>89</v>
      </c>
      <c r="C61" s="696">
        <f t="shared" ref="C61:I61" si="16">C60*2*2^0.5</f>
        <v>0.21035446316383002</v>
      </c>
      <c r="D61" s="696">
        <f t="shared" si="16"/>
        <v>0.20552046846242106</v>
      </c>
      <c r="E61" s="696">
        <f t="shared" si="16"/>
        <v>0.4265794140599995</v>
      </c>
      <c r="F61" s="696">
        <f t="shared" si="16"/>
        <v>0.2455829647902788</v>
      </c>
      <c r="G61" s="696">
        <f t="shared" si="16"/>
        <v>0.35161506208748616</v>
      </c>
      <c r="H61" s="696">
        <f t="shared" si="16"/>
        <v>0.31162209347302244</v>
      </c>
      <c r="I61" s="696">
        <f t="shared" si="16"/>
        <v>0.218903476455933</v>
      </c>
    </row>
    <row r="62" spans="2:9" ht="15.6" x14ac:dyDescent="0.3">
      <c r="B62" s="697" t="s">
        <v>101</v>
      </c>
      <c r="C62" s="698">
        <f>C60*2</f>
        <v>0.14874306735600001</v>
      </c>
      <c r="D62" s="698">
        <f t="shared" ref="D62:I62" si="17">D60*2</f>
        <v>0.14532491692241389</v>
      </c>
      <c r="E62" s="698">
        <f t="shared" si="17"/>
        <v>0.30163719639640968</v>
      </c>
      <c r="F62" s="698">
        <f t="shared" si="17"/>
        <v>0.17365337974710326</v>
      </c>
      <c r="G62" s="698">
        <f t="shared" si="17"/>
        <v>0.24862939476939039</v>
      </c>
      <c r="H62" s="698">
        <f t="shared" si="17"/>
        <v>0.22035009546232232</v>
      </c>
      <c r="I62" s="698">
        <f t="shared" si="17"/>
        <v>0.15478813262729996</v>
      </c>
    </row>
    <row r="64" spans="2:9" x14ac:dyDescent="0.25">
      <c r="C64" t="s">
        <v>150</v>
      </c>
      <c r="D64" t="s">
        <v>151</v>
      </c>
      <c r="E64" t="s">
        <v>152</v>
      </c>
      <c r="F64" t="s">
        <v>153</v>
      </c>
      <c r="G64" t="s">
        <v>154</v>
      </c>
      <c r="H64" t="s">
        <v>155</v>
      </c>
      <c r="I64" t="s">
        <v>156</v>
      </c>
    </row>
    <row r="65" spans="2:9" ht="15" x14ac:dyDescent="0.25">
      <c r="B65" s="632" t="s">
        <v>160</v>
      </c>
      <c r="C65" s="633">
        <f t="shared" ref="C65:I65" si="18">COUNT(C4:C29,C30:C41)</f>
        <v>32</v>
      </c>
      <c r="D65" s="633">
        <f t="shared" si="18"/>
        <v>32</v>
      </c>
      <c r="E65" s="633">
        <f t="shared" si="18"/>
        <v>38</v>
      </c>
      <c r="F65" s="633">
        <f t="shared" si="18"/>
        <v>38</v>
      </c>
      <c r="G65" s="633">
        <f t="shared" si="18"/>
        <v>38</v>
      </c>
      <c r="H65" s="633">
        <f t="shared" si="18"/>
        <v>38</v>
      </c>
      <c r="I65" s="633">
        <f t="shared" si="18"/>
        <v>38</v>
      </c>
    </row>
    <row r="66" spans="2:9" ht="15" x14ac:dyDescent="0.25">
      <c r="B66" s="632" t="s">
        <v>49</v>
      </c>
      <c r="C66" s="634">
        <f>AVERAGE(VAR(J4:J6),VAR(J7:J9),VAR(J10:J15),VAR(J16:J17),VAR(J18:J23),VAR(J30:J35),VAR(J36:J41))</f>
        <v>5.2222269048094955E-3</v>
      </c>
      <c r="D66" s="634">
        <f>AVERAGE(VAR(K4:K6),VAR(K7:K9),VAR(K10:K15),VAR(K16:K17),VAR(K18:K23),VAR(K30:K35),VAR(K36:K41))</f>
        <v>4.7440538263943026E-3</v>
      </c>
      <c r="E66" s="634">
        <f>AVERAGE(VAR(L4:L9),VAR(L10:L15),VAR(L16:L17),VAR(L18:L23),VAR(L24:L29),VAR(L30:L35),VAR(L36:L41))</f>
        <v>2.0816608141918543E-2</v>
      </c>
      <c r="F66" s="634">
        <f>AVERAGE(VAR(M4:M9),VAR(M10:M15),VAR(M16:M17),VAR(M18:M23),VAR(M24:M29),VAR(M30:M35),VAR(M36:M41))</f>
        <v>6.9929868589901217E-3</v>
      </c>
      <c r="G66" s="634">
        <f>AVERAGE(VAR(N4:N9),VAR(N10:N15),VAR(N16:N23),VAR(N24:N29),VAR(N30:N35),VAR(N36:N41))</f>
        <v>1.4171144541980403E-2</v>
      </c>
      <c r="H66" s="634">
        <f>AVERAGE(VAR(O4:O9),VAR(O10:O15),VAR(O16:O23),VAR(O24:O29),VAR(O30:O35),VAR(O36:O41))</f>
        <v>1.1410049964874316E-2</v>
      </c>
      <c r="I66" s="634">
        <f>AVERAGE(VAR(P4:P9),VAR(P10:P15),VAR(P16:P17),VAR(P18:P23),VAR(P24:P29),VAR(P30:P35),VAR(P36:P41))</f>
        <v>5.5559523668709263E-3</v>
      </c>
    </row>
    <row r="67" spans="2:9" ht="15" x14ac:dyDescent="0.25">
      <c r="B67" s="632" t="s">
        <v>6</v>
      </c>
      <c r="C67" s="634">
        <f t="shared" ref="C67:I67" si="19">C66^0.5</f>
        <v>7.2264977027668778E-2</v>
      </c>
      <c r="D67" s="634">
        <f t="shared" si="19"/>
        <v>6.887709217435288E-2</v>
      </c>
      <c r="E67" s="634">
        <f t="shared" si="19"/>
        <v>0.14427961790190097</v>
      </c>
      <c r="F67" s="634">
        <f t="shared" si="19"/>
        <v>8.3624080616710644E-2</v>
      </c>
      <c r="G67" s="634">
        <f t="shared" si="19"/>
        <v>0.11904261649501999</v>
      </c>
      <c r="H67" s="634">
        <f t="shared" si="19"/>
        <v>0.10681783542496223</v>
      </c>
      <c r="I67" s="634">
        <f t="shared" si="19"/>
        <v>7.4538261093688829E-2</v>
      </c>
    </row>
    <row r="68" spans="2:9" ht="15.6" x14ac:dyDescent="0.3">
      <c r="B68" s="695" t="s">
        <v>89</v>
      </c>
      <c r="C68" s="696">
        <f t="shared" ref="C68:I68" si="20">C67*2*2^0.5</f>
        <v>0.20439622119421869</v>
      </c>
      <c r="D68" s="696">
        <f t="shared" si="20"/>
        <v>0.19481383577958325</v>
      </c>
      <c r="E68" s="696">
        <f t="shared" si="20"/>
        <v>0.40808438482175274</v>
      </c>
      <c r="F68" s="696">
        <f t="shared" si="20"/>
        <v>0.23652461789826651</v>
      </c>
      <c r="G68" s="696">
        <f t="shared" si="20"/>
        <v>0.3367033654952728</v>
      </c>
      <c r="H68" s="696">
        <f t="shared" si="20"/>
        <v>0.30212646312263769</v>
      </c>
      <c r="I68" s="696">
        <f t="shared" si="20"/>
        <v>0.2108260395088031</v>
      </c>
    </row>
    <row r="69" spans="2:9" ht="15.6" x14ac:dyDescent="0.3">
      <c r="B69" s="697" t="s">
        <v>101</v>
      </c>
      <c r="C69" s="698">
        <f>C67*2</f>
        <v>0.14452995405533756</v>
      </c>
      <c r="D69" s="698">
        <f t="shared" ref="D69:I69" si="21">D67*2</f>
        <v>0.13775418434870576</v>
      </c>
      <c r="E69" s="698">
        <f t="shared" si="21"/>
        <v>0.28855923580380194</v>
      </c>
      <c r="F69" s="698">
        <f t="shared" si="21"/>
        <v>0.16724816123342129</v>
      </c>
      <c r="G69" s="698">
        <f t="shared" si="21"/>
        <v>0.23808523299003997</v>
      </c>
      <c r="H69" s="698">
        <f t="shared" si="21"/>
        <v>0.21363567084992446</v>
      </c>
      <c r="I69" s="698">
        <f t="shared" si="21"/>
        <v>0.14907652218737766</v>
      </c>
    </row>
  </sheetData>
  <mergeCells count="10">
    <mergeCell ref="J2:P2"/>
    <mergeCell ref="A4:A23"/>
    <mergeCell ref="B4:B23"/>
    <mergeCell ref="A24:A29"/>
    <mergeCell ref="B24:B29"/>
    <mergeCell ref="A30:A35"/>
    <mergeCell ref="B30:B35"/>
    <mergeCell ref="A36:A41"/>
    <mergeCell ref="B36:B41"/>
    <mergeCell ref="C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showGridLines="0" showOutlineSymbols="0" topLeftCell="D1" zoomScale="40" zoomScaleNormal="40" zoomScaleSheetLayoutView="25" zoomScalePageLayoutView="25" workbookViewId="0">
      <selection activeCell="T139" sqref="T139"/>
    </sheetView>
  </sheetViews>
  <sheetFormatPr defaultRowHeight="13.2" x14ac:dyDescent="0.25"/>
  <cols>
    <col min="1" max="1" width="38.88671875" customWidth="1"/>
    <col min="2" max="2" width="23.44140625" style="226" customWidth="1"/>
    <col min="3" max="3" width="21.88671875" style="226" customWidth="1"/>
    <col min="4" max="4" width="23.33203125" style="226" customWidth="1"/>
    <col min="5" max="5" width="24.33203125" style="226" customWidth="1"/>
    <col min="6" max="6" width="24.88671875" style="226" customWidth="1"/>
    <col min="7" max="7" width="23.6640625" style="226" customWidth="1"/>
    <col min="8" max="8" width="24.44140625" style="226" customWidth="1"/>
    <col min="9" max="9" width="25.6640625" style="226" customWidth="1"/>
    <col min="10" max="10" width="25" style="226" customWidth="1"/>
    <col min="11" max="11" width="22.33203125" style="226" customWidth="1"/>
    <col min="12" max="12" width="34" style="226" customWidth="1"/>
    <col min="13" max="13" width="32.21875" style="226" customWidth="1"/>
    <col min="14" max="15" width="26.44140625" style="226" customWidth="1"/>
    <col min="16" max="16" width="26.77734375" style="226" customWidth="1"/>
    <col min="17" max="17" width="27" style="226" customWidth="1"/>
    <col min="18" max="18" width="23.109375" customWidth="1"/>
    <col min="19" max="19" width="27.44140625" customWidth="1"/>
    <col min="20" max="20" width="38.88671875" customWidth="1"/>
    <col min="21" max="21" width="20.33203125" customWidth="1"/>
    <col min="22" max="22" width="19.44140625" customWidth="1"/>
  </cols>
  <sheetData>
    <row r="1" spans="1:22" s="703" customFormat="1" ht="135.75" customHeight="1" x14ac:dyDescent="0.55000000000000004">
      <c r="A1" s="811" t="s">
        <v>239</v>
      </c>
      <c r="B1" s="812"/>
      <c r="C1" s="812"/>
      <c r="D1" s="812"/>
      <c r="E1" s="805" t="s">
        <v>219</v>
      </c>
      <c r="F1" s="806"/>
      <c r="G1" s="806"/>
      <c r="H1" s="806"/>
      <c r="I1" s="806"/>
      <c r="J1" s="806"/>
      <c r="K1" s="806"/>
      <c r="L1" s="806"/>
      <c r="M1" s="807"/>
      <c r="N1" s="815" t="s">
        <v>255</v>
      </c>
      <c r="O1" s="815"/>
      <c r="P1" s="815"/>
      <c r="Q1" s="815"/>
      <c r="R1" s="815"/>
      <c r="S1" s="815"/>
      <c r="T1" s="815"/>
      <c r="U1" s="815"/>
      <c r="V1" s="815"/>
    </row>
    <row r="2" spans="1:22" s="703" customFormat="1" ht="114.75" customHeight="1" x14ac:dyDescent="0.55000000000000004">
      <c r="A2" s="814" t="s">
        <v>206</v>
      </c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  <c r="O2" s="814"/>
      <c r="P2" s="814"/>
      <c r="Q2" s="814"/>
      <c r="R2" s="814"/>
      <c r="S2" s="814"/>
      <c r="T2" s="814"/>
      <c r="U2" s="814"/>
      <c r="V2" s="814"/>
    </row>
    <row r="3" spans="1:22" ht="81.75" customHeight="1" x14ac:dyDescent="0.25">
      <c r="A3" s="813" t="s">
        <v>164</v>
      </c>
      <c r="B3" s="813"/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  <c r="R3" s="813"/>
      <c r="S3" s="813"/>
      <c r="T3" s="813"/>
      <c r="U3" s="813"/>
      <c r="V3" s="813"/>
    </row>
    <row r="4" spans="1:22" s="423" customFormat="1" ht="69.599999999999994" customHeight="1" x14ac:dyDescent="0.25">
      <c r="A4" s="808"/>
      <c r="B4" s="820" t="s">
        <v>113</v>
      </c>
      <c r="C4" s="801" t="s">
        <v>114</v>
      </c>
      <c r="D4" s="802"/>
      <c r="E4" s="797" t="s">
        <v>176</v>
      </c>
      <c r="F4" s="798"/>
      <c r="G4" s="795" t="s">
        <v>117</v>
      </c>
      <c r="H4" s="820" t="s">
        <v>183</v>
      </c>
      <c r="I4" s="822" t="s">
        <v>177</v>
      </c>
      <c r="J4" s="820" t="s">
        <v>178</v>
      </c>
      <c r="K4" s="793" t="s">
        <v>184</v>
      </c>
      <c r="L4" s="793" t="s">
        <v>188</v>
      </c>
      <c r="M4" s="795" t="s">
        <v>179</v>
      </c>
      <c r="N4" s="797" t="s">
        <v>115</v>
      </c>
      <c r="O4" s="798"/>
      <c r="P4" s="801" t="s">
        <v>116</v>
      </c>
      <c r="Q4" s="802"/>
      <c r="R4" s="793" t="s">
        <v>180</v>
      </c>
      <c r="S4" s="795" t="s">
        <v>245</v>
      </c>
      <c r="T4" s="793" t="s">
        <v>182</v>
      </c>
      <c r="U4" s="816" t="s">
        <v>242</v>
      </c>
      <c r="V4" s="817"/>
    </row>
    <row r="5" spans="1:22" s="423" customFormat="1" ht="27.6" customHeight="1" x14ac:dyDescent="0.55000000000000004">
      <c r="A5" s="809"/>
      <c r="B5" s="821"/>
      <c r="C5" s="803"/>
      <c r="D5" s="804"/>
      <c r="E5" s="799"/>
      <c r="F5" s="800"/>
      <c r="G5" s="796"/>
      <c r="H5" s="821"/>
      <c r="I5" s="823"/>
      <c r="J5" s="821"/>
      <c r="K5" s="794"/>
      <c r="L5" s="794"/>
      <c r="M5" s="796"/>
      <c r="N5" s="799"/>
      <c r="O5" s="800"/>
      <c r="P5" s="803"/>
      <c r="Q5" s="804"/>
      <c r="R5" s="794"/>
      <c r="S5" s="796"/>
      <c r="T5" s="794"/>
      <c r="U5" s="742" t="s">
        <v>243</v>
      </c>
      <c r="V5" s="742" t="s">
        <v>244</v>
      </c>
    </row>
    <row r="6" spans="1:22" s="652" customFormat="1" ht="126.6" customHeight="1" x14ac:dyDescent="0.25">
      <c r="A6" s="810"/>
      <c r="B6" s="653" t="s">
        <v>248</v>
      </c>
      <c r="C6" s="650" t="s">
        <v>199</v>
      </c>
      <c r="D6" s="656" t="s">
        <v>190</v>
      </c>
      <c r="E6" s="653" t="s">
        <v>191</v>
      </c>
      <c r="F6" s="653" t="s">
        <v>192</v>
      </c>
      <c r="G6" s="656" t="s">
        <v>193</v>
      </c>
      <c r="H6" s="651" t="s">
        <v>200</v>
      </c>
      <c r="I6" s="650" t="s">
        <v>257</v>
      </c>
      <c r="J6" s="651" t="s">
        <v>246</v>
      </c>
      <c r="K6" s="653" t="s">
        <v>238</v>
      </c>
      <c r="L6" s="653" t="s">
        <v>262</v>
      </c>
      <c r="M6" s="656" t="s">
        <v>259</v>
      </c>
      <c r="N6" s="653" t="s">
        <v>220</v>
      </c>
      <c r="O6" s="653" t="s">
        <v>218</v>
      </c>
      <c r="P6" s="656" t="s">
        <v>220</v>
      </c>
      <c r="Q6" s="656" t="s">
        <v>218</v>
      </c>
      <c r="R6" s="653" t="s">
        <v>181</v>
      </c>
      <c r="S6" s="656" t="s">
        <v>189</v>
      </c>
      <c r="T6" s="653" t="s">
        <v>240</v>
      </c>
      <c r="U6" s="818" t="s">
        <v>241</v>
      </c>
      <c r="V6" s="819"/>
    </row>
    <row r="7" spans="1:22" s="283" customFormat="1" ht="89.1" customHeight="1" x14ac:dyDescent="0.25">
      <c r="A7" s="728" t="s">
        <v>231</v>
      </c>
      <c r="B7" s="718"/>
      <c r="C7" s="719"/>
      <c r="D7" s="731"/>
      <c r="E7" s="727"/>
      <c r="F7" s="718"/>
      <c r="G7" s="719"/>
      <c r="H7" s="718"/>
      <c r="I7" s="719"/>
      <c r="J7" s="701">
        <v>0.13</v>
      </c>
      <c r="K7" s="718"/>
      <c r="L7" s="718"/>
      <c r="M7" s="719"/>
      <c r="N7" s="667">
        <v>0.21</v>
      </c>
      <c r="O7" s="667">
        <v>0.16</v>
      </c>
      <c r="P7" s="668">
        <v>0.21</v>
      </c>
      <c r="Q7" s="668">
        <v>0.13</v>
      </c>
      <c r="R7" s="667">
        <v>0.2</v>
      </c>
      <c r="S7" s="668">
        <v>0.21722503098819385</v>
      </c>
      <c r="T7" s="717"/>
      <c r="U7" s="741">
        <v>0.35</v>
      </c>
      <c r="V7" s="668">
        <v>0.42</v>
      </c>
    </row>
    <row r="8" spans="1:22" s="283" customFormat="1" ht="89.1" hidden="1" customHeight="1" x14ac:dyDescent="0.25">
      <c r="A8" s="728" t="s">
        <v>126</v>
      </c>
      <c r="B8" s="718"/>
      <c r="C8" s="719"/>
      <c r="D8" s="731"/>
      <c r="E8" s="727"/>
      <c r="F8" s="718"/>
      <c r="G8" s="719"/>
      <c r="H8" s="718"/>
      <c r="I8" s="719"/>
      <c r="J8" s="701">
        <f>2*((J10/2/2^0.5)^2+(0.18861/(1.75/(J10/2/2^0.5)^2)))^0.5</f>
        <v>0.13396264298036864</v>
      </c>
      <c r="K8" s="718"/>
      <c r="L8" s="718"/>
      <c r="M8" s="719"/>
      <c r="N8" s="667">
        <f t="shared" ref="N8:S8" si="0">2*((N10/2/2^0.5)^2+(0.18861/(1.75/(N10/2/2^0.5)^2)))^0.5</f>
        <v>0.21582870257948278</v>
      </c>
      <c r="O8" s="667">
        <f t="shared" si="0"/>
        <v>0.1711744882526933</v>
      </c>
      <c r="P8" s="668">
        <f t="shared" si="0"/>
        <v>0.21582870257948278</v>
      </c>
      <c r="Q8" s="668">
        <f t="shared" si="0"/>
        <v>0.14140501203483358</v>
      </c>
      <c r="R8" s="667">
        <f t="shared" si="0"/>
        <v>0.2083863335250179</v>
      </c>
      <c r="S8" s="668">
        <f t="shared" si="0"/>
        <v>0.23071344068841265</v>
      </c>
      <c r="T8" s="717"/>
      <c r="U8" s="741"/>
      <c r="V8" s="741"/>
    </row>
    <row r="9" spans="1:22" s="283" customFormat="1" ht="89.1" hidden="1" customHeight="1" x14ac:dyDescent="0.25">
      <c r="A9" s="728" t="s">
        <v>120</v>
      </c>
      <c r="B9" s="718"/>
      <c r="C9" s="719"/>
      <c r="D9" s="731"/>
      <c r="E9" s="727"/>
      <c r="F9" s="718"/>
      <c r="G9" s="719"/>
      <c r="H9" s="718"/>
      <c r="I9" s="719"/>
      <c r="J9" s="701">
        <f>J7/2^0.5</f>
        <v>9.1923881554251172E-2</v>
      </c>
      <c r="K9" s="718"/>
      <c r="L9" s="718"/>
      <c r="M9" s="719"/>
      <c r="N9" s="667">
        <f t="shared" ref="N9:S9" si="1">N7/2^0.5</f>
        <v>0.14849242404917495</v>
      </c>
      <c r="O9" s="667">
        <f t="shared" si="1"/>
        <v>0.11313708498984759</v>
      </c>
      <c r="P9" s="668">
        <f t="shared" si="1"/>
        <v>0.14849242404917495</v>
      </c>
      <c r="Q9" s="668">
        <f t="shared" si="1"/>
        <v>9.1923881554251172E-2</v>
      </c>
      <c r="R9" s="667">
        <f t="shared" si="1"/>
        <v>0.1414213562373095</v>
      </c>
      <c r="S9" s="668">
        <f t="shared" si="1"/>
        <v>0.15360129245520979</v>
      </c>
      <c r="T9" s="717"/>
      <c r="U9" s="741"/>
      <c r="V9" s="741"/>
    </row>
    <row r="10" spans="1:22" s="283" customFormat="1" ht="89.1" customHeight="1" x14ac:dyDescent="0.25">
      <c r="A10" s="728" t="s">
        <v>232</v>
      </c>
      <c r="B10" s="718"/>
      <c r="C10" s="719"/>
      <c r="D10" s="731"/>
      <c r="E10" s="727"/>
      <c r="F10" s="718"/>
      <c r="G10" s="719"/>
      <c r="H10" s="718"/>
      <c r="I10" s="719"/>
      <c r="J10" s="701">
        <v>0.18</v>
      </c>
      <c r="K10" s="718"/>
      <c r="L10" s="718"/>
      <c r="M10" s="719"/>
      <c r="N10" s="667">
        <v>0.28999999999999998</v>
      </c>
      <c r="O10" s="667">
        <v>0.23</v>
      </c>
      <c r="P10" s="668">
        <v>0.28999999999999998</v>
      </c>
      <c r="Q10" s="668">
        <v>0.19</v>
      </c>
      <c r="R10" s="667">
        <v>0.28000000000000003</v>
      </c>
      <c r="S10" s="668">
        <v>0.31</v>
      </c>
      <c r="T10" s="717"/>
      <c r="U10" s="741">
        <v>0.49</v>
      </c>
      <c r="V10" s="668">
        <v>0.6</v>
      </c>
    </row>
    <row r="11" spans="1:22" s="283" customFormat="1" ht="88.95" hidden="1" customHeight="1" x14ac:dyDescent="0.25">
      <c r="A11" s="424" t="s">
        <v>124</v>
      </c>
      <c r="B11" s="425" t="e">
        <f>2*2^0.5*((B10/2/2^0.5)^2+(0.18861/(1.75/(B10/2/2^0.5)^2)))^0.5</f>
        <v>#DIV/0!</v>
      </c>
      <c r="C11" s="426" t="e">
        <f>2*2^0.5*((C10/2/2^0.5)^2+(0.18861/(1.75/(C10/2/2^0.5)^2)))^0.5</f>
        <v>#DIV/0!</v>
      </c>
      <c r="D11" s="426" t="e">
        <f t="shared" ref="D11:P11" si="2">2*2^0.5*((D10/2/2^0.5)^2+(0.18861/(1.75/(D10/2/2^0.5)^2)))^0.5</f>
        <v>#DIV/0!</v>
      </c>
      <c r="E11" s="426" t="e">
        <f>2*2^0.5*((E10/2/2^0.5)^2+(0.18861/(1.75/(E10/2/2^0.5)^2)))^0.5</f>
        <v>#DIV/0!</v>
      </c>
      <c r="F11" s="426" t="e">
        <f>2*2^0.5*((F10/2/2^0.5)^2+(0.18861/(1.75/(F10/2/2^0.5)^2)))^0.5</f>
        <v>#DIV/0!</v>
      </c>
      <c r="G11" s="425" t="e">
        <f>2*2^0.5*((G10/2/2^0.5)^2+(0.18861/(1.75/(G10/2/2^0.5)^2)))^0.5</f>
        <v>#DIV/0!</v>
      </c>
      <c r="H11" s="425" t="e">
        <f t="shared" si="2"/>
        <v>#DIV/0!</v>
      </c>
      <c r="I11" s="426" t="e">
        <f t="shared" si="2"/>
        <v>#DIV/0!</v>
      </c>
      <c r="J11" s="425">
        <f>2*2^0.5*((J10/2/2^0.5)^2+(0.18861/(1.75/(J10/2/2^0.5)^2)))^0.5</f>
        <v>0.18945178655418224</v>
      </c>
      <c r="K11" s="657" t="e">
        <f t="shared" si="2"/>
        <v>#DIV/0!</v>
      </c>
      <c r="L11" s="426" t="e">
        <f>2*2^0.5*((L10/2/2^0.5)^2+(0.18861/(1.75/(L10/2/2^0.5)^2)))^0.5</f>
        <v>#DIV/0!</v>
      </c>
      <c r="M11" s="425" t="e">
        <f>2*2^0.5*((M10/2/2^0.5)^2+(0.18861/(1.75/(M10/2/2^0.5)^2)))^0.5</f>
        <v>#DIV/0!</v>
      </c>
      <c r="N11" s="426">
        <f t="shared" si="2"/>
        <v>0.30522787833729359</v>
      </c>
      <c r="O11" s="426">
        <f t="shared" si="2"/>
        <v>0.24207728281923291</v>
      </c>
      <c r="P11" s="425">
        <f t="shared" si="2"/>
        <v>0.30522787833729359</v>
      </c>
      <c r="Q11" s="425">
        <f>2*2^0.5*((Q10/2/2^0.5)^2+(0.18861/(1.75/(Q10/2/2^0.5)^2)))^0.5</f>
        <v>0.19997688580719239</v>
      </c>
      <c r="R11" s="426">
        <f>2*2^0.5*((R10/2/2^0.5)^2+(0.18861/(1.75/(R10/2/2^0.5)^2)))^0.5</f>
        <v>0.29470277908428349</v>
      </c>
      <c r="S11" s="425">
        <f>2*2^0.5*((S10/2/2^0.5)^2+(0.18861/(1.75/(S10/2/2^0.5)^2)))^0.5</f>
        <v>0.32627807684331384</v>
      </c>
      <c r="T11" s="425" t="e">
        <f>2*2^0.5*((T10/2/2^0.5)^2+(0.18861/(1.75/(T10/2/2^0.5)^2)))^0.5</f>
        <v>#DIV/0!</v>
      </c>
      <c r="U11" s="737"/>
      <c r="V11" s="737"/>
    </row>
    <row r="12" spans="1:22" s="283" customFormat="1" ht="115.95" hidden="1" customHeight="1" x14ac:dyDescent="0.25">
      <c r="A12" s="429" t="s">
        <v>103</v>
      </c>
      <c r="B12" s="427">
        <f>carica!C115</f>
        <v>0.17481450392927678</v>
      </c>
      <c r="C12" s="428">
        <f>enterobatteri!D119</f>
        <v>0.17422792586936267</v>
      </c>
      <c r="D12" s="428">
        <f>enterobatteri!E119</f>
        <v>0.22436181530472654</v>
      </c>
      <c r="E12" s="428" t="e">
        <f>'e coli'!#REF!</f>
        <v>#REF!</v>
      </c>
      <c r="F12" s="428" t="e">
        <f>'e coli'!#REF!</f>
        <v>#REF!</v>
      </c>
      <c r="G12" s="427" t="e">
        <f>coliformi!#REF!</f>
        <v>#REF!</v>
      </c>
      <c r="H12" s="427">
        <f>'numerazione listeria'!C88</f>
        <v>0.30065829576088798</v>
      </c>
      <c r="I12" s="428" t="e">
        <f>#REF!</f>
        <v>#REF!</v>
      </c>
      <c r="J12" s="427">
        <f>cereus!B79</f>
        <v>0.29699217998025607</v>
      </c>
      <c r="K12" s="663">
        <f>cereus!C79</f>
        <v>0.17525961903290313</v>
      </c>
      <c r="L12" s="428">
        <f>'anaerobi sr'!D100</f>
        <v>0</v>
      </c>
      <c r="M12" s="427">
        <f>perfringens!D90</f>
        <v>0</v>
      </c>
      <c r="N12" s="428">
        <f>muffe!C86</f>
        <v>0.20813232602001389</v>
      </c>
      <c r="O12" s="428">
        <f>muffe!C86</f>
        <v>0.20813232602001389</v>
      </c>
      <c r="P12" s="427">
        <f>lieviti!C106</f>
        <v>0.25060598913447046</v>
      </c>
      <c r="Q12" s="427">
        <f>lieviti!E106</f>
        <v>0.2077954998249672</v>
      </c>
      <c r="R12" s="428">
        <f>'e coli'!E122</f>
        <v>0.11309050548853364</v>
      </c>
      <c r="S12" s="427">
        <f>coliformi!D116</f>
        <v>0</v>
      </c>
      <c r="T12" s="427">
        <f>coliformi!E116</f>
        <v>0.1242349100246271</v>
      </c>
      <c r="U12" s="737"/>
      <c r="V12" s="737"/>
    </row>
    <row r="13" spans="1:22" s="283" customFormat="1" ht="82.2" hidden="1" customHeight="1" x14ac:dyDescent="0.25">
      <c r="A13" s="515" t="s">
        <v>120</v>
      </c>
      <c r="B13" s="516">
        <f t="shared" ref="B13:P13" si="3">B12/2^0.5</f>
        <v>0.12361252117815395</v>
      </c>
      <c r="C13" s="517">
        <f>C12/2^0.5</f>
        <v>0.12319774785429344</v>
      </c>
      <c r="D13" s="517">
        <f t="shared" si="3"/>
        <v>0.15864776104129585</v>
      </c>
      <c r="E13" s="517" t="e">
        <f>E12/2^0.5</f>
        <v>#REF!</v>
      </c>
      <c r="F13" s="517" t="e">
        <f>F12/2^0.5</f>
        <v>#REF!</v>
      </c>
      <c r="G13" s="516" t="e">
        <f>G12/2^0.5</f>
        <v>#REF!</v>
      </c>
      <c r="H13" s="516">
        <f t="shared" si="3"/>
        <v>0.21259751975251451</v>
      </c>
      <c r="I13" s="517" t="e">
        <f t="shared" si="3"/>
        <v>#REF!</v>
      </c>
      <c r="J13" s="516">
        <f>J12/2^0.5</f>
        <v>0.21000518442341465</v>
      </c>
      <c r="K13" s="664">
        <f t="shared" si="3"/>
        <v>0.12392726508633671</v>
      </c>
      <c r="L13" s="517">
        <f>L12/2^0.5</f>
        <v>0</v>
      </c>
      <c r="M13" s="516">
        <f>M12/2^0.5</f>
        <v>0</v>
      </c>
      <c r="N13" s="517">
        <f t="shared" si="3"/>
        <v>0.14717177911288112</v>
      </c>
      <c r="O13" s="517">
        <f t="shared" si="3"/>
        <v>0.14717177911288112</v>
      </c>
      <c r="P13" s="516">
        <f t="shared" si="3"/>
        <v>0.17720519432294629</v>
      </c>
      <c r="Q13" s="516">
        <f>Q12/2^0.5</f>
        <v>0.14693360702628236</v>
      </c>
      <c r="R13" s="517">
        <f>R12/2^0.5</f>
        <v>7.9967063318756595E-2</v>
      </c>
      <c r="S13" s="516">
        <f>S12/2^0.5</f>
        <v>0</v>
      </c>
      <c r="T13" s="516">
        <f>T12/2^0.5</f>
        <v>8.7847347338514403E-2</v>
      </c>
      <c r="U13" s="737"/>
      <c r="V13" s="737"/>
    </row>
    <row r="14" spans="1:22" x14ac:dyDescent="0.25">
      <c r="A14" s="639"/>
      <c r="B14" s="456"/>
      <c r="C14" s="456"/>
      <c r="D14" s="456"/>
      <c r="E14" s="456"/>
      <c r="F14" s="456"/>
      <c r="G14" s="414"/>
      <c r="H14" s="456"/>
      <c r="I14" s="456"/>
      <c r="J14" s="456"/>
      <c r="K14" s="665"/>
      <c r="L14" s="456"/>
      <c r="M14" s="456"/>
      <c r="N14" s="456"/>
      <c r="O14" s="456"/>
      <c r="P14" s="456"/>
      <c r="Q14" s="456"/>
      <c r="R14" s="456"/>
      <c r="S14" s="456"/>
      <c r="T14" s="675"/>
      <c r="U14" s="738"/>
      <c r="V14" s="738"/>
    </row>
    <row r="15" spans="1:22" s="283" customFormat="1" ht="40.200000000000003" hidden="1" customHeight="1" x14ac:dyDescent="0.25">
      <c r="A15" s="507" t="s">
        <v>121</v>
      </c>
      <c r="B15" s="508">
        <v>0.18</v>
      </c>
      <c r="C15" s="509" t="s">
        <v>119</v>
      </c>
      <c r="D15" s="509" t="s">
        <v>119</v>
      </c>
      <c r="E15" s="509" t="s">
        <v>119</v>
      </c>
      <c r="F15" s="509" t="s">
        <v>119</v>
      </c>
      <c r="G15" s="510" t="s">
        <v>119</v>
      </c>
      <c r="H15" s="510" t="s">
        <v>119</v>
      </c>
      <c r="I15" s="511">
        <v>0.16</v>
      </c>
      <c r="J15" s="508">
        <v>0.21</v>
      </c>
      <c r="K15" s="666">
        <v>0.21</v>
      </c>
      <c r="L15" s="509" t="s">
        <v>119</v>
      </c>
      <c r="M15" s="510" t="s">
        <v>119</v>
      </c>
      <c r="N15" s="509" t="s">
        <v>119</v>
      </c>
      <c r="O15" s="509" t="s">
        <v>119</v>
      </c>
      <c r="P15" s="510" t="s">
        <v>119</v>
      </c>
      <c r="Q15" s="510" t="s">
        <v>119</v>
      </c>
      <c r="R15" s="509" t="s">
        <v>119</v>
      </c>
      <c r="S15" s="510" t="s">
        <v>119</v>
      </c>
      <c r="T15" s="510" t="s">
        <v>119</v>
      </c>
      <c r="U15" s="737"/>
      <c r="V15" s="737"/>
    </row>
    <row r="16" spans="1:22" s="283" customFormat="1" ht="40.200000000000003" customHeight="1" x14ac:dyDescent="0.25">
      <c r="A16" s="507" t="s">
        <v>122</v>
      </c>
      <c r="B16" s="508">
        <v>0.32</v>
      </c>
      <c r="C16" s="713">
        <v>0.62</v>
      </c>
      <c r="D16" s="645"/>
      <c r="E16" s="645"/>
      <c r="F16" s="645"/>
      <c r="G16" s="645"/>
      <c r="H16" s="715">
        <v>0.3</v>
      </c>
      <c r="I16" s="511">
        <v>0.23</v>
      </c>
      <c r="J16" s="646"/>
      <c r="K16" s="658">
        <v>0.3</v>
      </c>
      <c r="L16" s="739">
        <v>0.7</v>
      </c>
      <c r="M16" s="713">
        <v>0.78</v>
      </c>
      <c r="N16" s="645"/>
      <c r="O16" s="645"/>
      <c r="P16" s="645"/>
      <c r="Q16" s="645"/>
      <c r="R16" s="645"/>
      <c r="S16" s="645"/>
      <c r="T16" s="660">
        <v>0.48</v>
      </c>
      <c r="U16" s="645"/>
      <c r="V16" s="645"/>
    </row>
    <row r="17" spans="1:22" s="283" customFormat="1" ht="40.200000000000003" customHeight="1" x14ac:dyDescent="0.25">
      <c r="A17" s="642" t="s">
        <v>162</v>
      </c>
      <c r="B17" s="643">
        <f>B16*2^0.5</f>
        <v>0.45254833995939048</v>
      </c>
      <c r="C17" s="714">
        <v>0.87</v>
      </c>
      <c r="D17" s="646"/>
      <c r="E17" s="646"/>
      <c r="F17" s="646"/>
      <c r="G17" s="646"/>
      <c r="H17" s="716">
        <v>0.43</v>
      </c>
      <c r="I17" s="644">
        <f>I16*2^0.5</f>
        <v>0.32526911934581187</v>
      </c>
      <c r="J17" s="646"/>
      <c r="K17" s="659">
        <f>K16*2^0.5</f>
        <v>0.42426406871192851</v>
      </c>
      <c r="L17" s="740">
        <v>0.99</v>
      </c>
      <c r="M17" s="714">
        <v>1.1000000000000001</v>
      </c>
      <c r="N17" s="646"/>
      <c r="O17" s="646"/>
      <c r="P17" s="646"/>
      <c r="Q17" s="646"/>
      <c r="R17" s="646"/>
      <c r="S17" s="646"/>
      <c r="T17" s="660">
        <v>0.68</v>
      </c>
      <c r="U17" s="646"/>
      <c r="V17" s="646"/>
    </row>
    <row r="18" spans="1:22" s="283" customFormat="1" ht="39.75" customHeight="1" x14ac:dyDescent="0.25">
      <c r="A18" s="507" t="s">
        <v>123</v>
      </c>
      <c r="B18" s="721"/>
      <c r="C18" s="721"/>
      <c r="D18" s="658">
        <v>0.16</v>
      </c>
      <c r="E18" s="660">
        <v>0.12</v>
      </c>
      <c r="F18" s="660">
        <v>0.15</v>
      </c>
      <c r="G18" s="658">
        <v>0.12</v>
      </c>
      <c r="H18" s="646"/>
      <c r="I18" s="646"/>
      <c r="J18" s="646"/>
      <c r="K18" s="646"/>
      <c r="L18" s="646"/>
      <c r="M18" s="646"/>
      <c r="N18" s="646"/>
      <c r="O18" s="646"/>
      <c r="P18" s="646"/>
      <c r="Q18" s="646"/>
      <c r="R18" s="646"/>
      <c r="S18" s="646"/>
      <c r="T18" s="646"/>
      <c r="U18" s="646"/>
      <c r="V18" s="646"/>
    </row>
    <row r="19" spans="1:22" s="283" customFormat="1" ht="40.200000000000003" customHeight="1" x14ac:dyDescent="0.25">
      <c r="A19" s="642" t="s">
        <v>163</v>
      </c>
      <c r="B19" s="721"/>
      <c r="C19" s="721"/>
      <c r="D19" s="659">
        <v>0.22</v>
      </c>
      <c r="E19" s="661">
        <v>0.17</v>
      </c>
      <c r="F19" s="661">
        <v>0.21</v>
      </c>
      <c r="G19" s="659">
        <v>0.17</v>
      </c>
      <c r="H19" s="646"/>
      <c r="I19" s="646"/>
      <c r="J19" s="646"/>
      <c r="K19" s="646"/>
      <c r="L19" s="646"/>
      <c r="M19" s="646"/>
      <c r="N19" s="646"/>
      <c r="O19" s="646"/>
      <c r="P19" s="646"/>
      <c r="Q19" s="646"/>
      <c r="R19" s="646"/>
      <c r="S19" s="646"/>
      <c r="T19" s="646"/>
      <c r="U19" s="646"/>
      <c r="V19" s="646"/>
    </row>
    <row r="20" spans="1:22" ht="59.4" hidden="1" customHeight="1" x14ac:dyDescent="0.55000000000000004">
      <c r="A20" s="559" t="s">
        <v>49</v>
      </c>
      <c r="B20" s="560">
        <f t="shared" ref="B20:Q20" si="4">(B7/2)^2</f>
        <v>0</v>
      </c>
      <c r="C20" s="560">
        <f t="shared" si="4"/>
        <v>0</v>
      </c>
      <c r="D20" s="560">
        <f t="shared" si="4"/>
        <v>0</v>
      </c>
      <c r="E20" s="560">
        <f t="shared" si="4"/>
        <v>0</v>
      </c>
      <c r="F20" s="560">
        <f t="shared" si="4"/>
        <v>0</v>
      </c>
      <c r="G20" s="560">
        <f t="shared" si="4"/>
        <v>0</v>
      </c>
      <c r="H20" s="560">
        <f t="shared" si="4"/>
        <v>0</v>
      </c>
      <c r="I20" s="560">
        <f t="shared" si="4"/>
        <v>0</v>
      </c>
      <c r="J20" s="560">
        <f t="shared" si="4"/>
        <v>4.2250000000000005E-3</v>
      </c>
      <c r="K20" s="560">
        <f t="shared" si="4"/>
        <v>0</v>
      </c>
      <c r="L20" s="560">
        <f t="shared" si="4"/>
        <v>0</v>
      </c>
      <c r="M20" s="560">
        <f t="shared" si="4"/>
        <v>0</v>
      </c>
      <c r="N20" s="560">
        <f t="shared" si="4"/>
        <v>1.1024999999999998E-2</v>
      </c>
      <c r="O20" s="560">
        <f t="shared" si="4"/>
        <v>6.4000000000000003E-3</v>
      </c>
      <c r="P20" s="560">
        <f t="shared" si="4"/>
        <v>1.1024999999999998E-2</v>
      </c>
      <c r="Q20" s="560">
        <f t="shared" si="4"/>
        <v>4.2250000000000005E-3</v>
      </c>
    </row>
    <row r="21" spans="1:22" hidden="1" x14ac:dyDescent="0.25"/>
    <row r="22" spans="1:22" hidden="1" x14ac:dyDescent="0.25"/>
    <row r="23" spans="1:22" hidden="1" x14ac:dyDescent="0.25">
      <c r="P23" s="287"/>
      <c r="Q23" s="287"/>
    </row>
    <row r="24" spans="1:22" hidden="1" x14ac:dyDescent="0.25">
      <c r="P24" s="287"/>
      <c r="Q24" s="287"/>
    </row>
    <row r="25" spans="1:22" ht="37.200000000000003" hidden="1" x14ac:dyDescent="0.75">
      <c r="A25" s="558" t="s">
        <v>125</v>
      </c>
      <c r="B25" s="564" t="e">
        <f>ROUND((1.75/(B7/2)^2),1)</f>
        <v>#DIV/0!</v>
      </c>
      <c r="C25" s="564" t="e">
        <f t="shared" ref="C25:Q25" si="5">1.75/(C7/2)^2</f>
        <v>#DIV/0!</v>
      </c>
      <c r="D25" s="564" t="e">
        <f t="shared" si="5"/>
        <v>#DIV/0!</v>
      </c>
      <c r="E25" s="564" t="e">
        <f t="shared" si="5"/>
        <v>#DIV/0!</v>
      </c>
      <c r="F25" s="564" t="e">
        <f t="shared" si="5"/>
        <v>#DIV/0!</v>
      </c>
      <c r="G25" s="564" t="e">
        <f t="shared" si="5"/>
        <v>#DIV/0!</v>
      </c>
      <c r="H25" s="564" t="e">
        <f t="shared" si="5"/>
        <v>#DIV/0!</v>
      </c>
      <c r="I25" s="564" t="e">
        <f t="shared" si="5"/>
        <v>#DIV/0!</v>
      </c>
      <c r="J25" s="564">
        <f t="shared" si="5"/>
        <v>414.20118343195264</v>
      </c>
      <c r="K25" s="564" t="e">
        <f t="shared" si="5"/>
        <v>#DIV/0!</v>
      </c>
      <c r="L25" s="564" t="e">
        <f t="shared" si="5"/>
        <v>#DIV/0!</v>
      </c>
      <c r="M25" s="564" t="e">
        <f t="shared" si="5"/>
        <v>#DIV/0!</v>
      </c>
      <c r="N25" s="564">
        <f t="shared" si="5"/>
        <v>158.73015873015876</v>
      </c>
      <c r="O25" s="564">
        <f t="shared" si="5"/>
        <v>273.4375</v>
      </c>
      <c r="P25" s="564">
        <f t="shared" si="5"/>
        <v>158.73015873015876</v>
      </c>
      <c r="Q25" s="564">
        <f t="shared" si="5"/>
        <v>414.20118343195264</v>
      </c>
    </row>
    <row r="26" spans="1:22" ht="31.2" hidden="1" x14ac:dyDescent="0.5">
      <c r="A26" s="558" t="s">
        <v>127</v>
      </c>
      <c r="B26" s="564" t="e">
        <f>B25/1110*10</f>
        <v>#DIV/0!</v>
      </c>
      <c r="C26" s="564" t="e">
        <f>C25/1110*10</f>
        <v>#DIV/0!</v>
      </c>
      <c r="D26" s="564" t="e">
        <f t="shared" ref="D26:P26" si="6">D25/1110*10</f>
        <v>#DIV/0!</v>
      </c>
      <c r="E26" s="564" t="e">
        <f>E25/1110*10</f>
        <v>#DIV/0!</v>
      </c>
      <c r="F26" s="564" t="e">
        <f>F25/1110*10</f>
        <v>#DIV/0!</v>
      </c>
      <c r="G26" s="564" t="e">
        <f>G25/1110*10</f>
        <v>#DIV/0!</v>
      </c>
      <c r="H26" s="564" t="e">
        <f t="shared" si="6"/>
        <v>#DIV/0!</v>
      </c>
      <c r="I26" s="564" t="e">
        <f t="shared" si="6"/>
        <v>#DIV/0!</v>
      </c>
      <c r="J26" s="564">
        <f>J25/1110*10</f>
        <v>3.7315421930806547</v>
      </c>
      <c r="K26" s="564" t="e">
        <f t="shared" si="6"/>
        <v>#DIV/0!</v>
      </c>
      <c r="L26" s="564" t="e">
        <f>L25/1110*10</f>
        <v>#DIV/0!</v>
      </c>
      <c r="M26" s="564" t="e">
        <f>M25/1110*10</f>
        <v>#DIV/0!</v>
      </c>
      <c r="N26" s="564">
        <f t="shared" si="6"/>
        <v>1.4300014300014303</v>
      </c>
      <c r="O26" s="564">
        <f t="shared" si="6"/>
        <v>2.463400900900901</v>
      </c>
      <c r="P26" s="564">
        <f t="shared" si="6"/>
        <v>1.4300014300014303</v>
      </c>
      <c r="Q26" s="564">
        <f>Q25/1110*10</f>
        <v>3.7315421930806547</v>
      </c>
    </row>
    <row r="27" spans="1:22" hidden="1" x14ac:dyDescent="0.25"/>
    <row r="28" spans="1:22" ht="37.200000000000003" hidden="1" x14ac:dyDescent="0.75">
      <c r="A28" s="558" t="s">
        <v>125</v>
      </c>
      <c r="B28" s="557">
        <v>10</v>
      </c>
      <c r="C28" s="557">
        <v>10</v>
      </c>
      <c r="D28" s="557">
        <v>10</v>
      </c>
      <c r="E28" s="557">
        <v>10</v>
      </c>
      <c r="F28" s="557">
        <v>10</v>
      </c>
      <c r="G28" s="557">
        <v>10</v>
      </c>
      <c r="H28" s="557">
        <v>10</v>
      </c>
      <c r="I28" s="557">
        <v>10</v>
      </c>
      <c r="J28" s="557">
        <v>10</v>
      </c>
      <c r="K28" s="557">
        <v>10</v>
      </c>
      <c r="L28" s="557">
        <v>10</v>
      </c>
      <c r="M28" s="557">
        <v>10</v>
      </c>
      <c r="N28" s="557">
        <v>10</v>
      </c>
      <c r="O28" s="557">
        <v>10</v>
      </c>
      <c r="P28" s="557">
        <v>10</v>
      </c>
      <c r="Q28" s="557">
        <v>10</v>
      </c>
    </row>
    <row r="29" spans="1:22" ht="31.2" hidden="1" x14ac:dyDescent="0.5">
      <c r="A29" s="558" t="s">
        <v>101</v>
      </c>
      <c r="B29" s="565">
        <f t="shared" ref="B29:Q29" si="7">2*((B7/2)^2+(0.18861/B28))^0.5</f>
        <v>0.27467071194432069</v>
      </c>
      <c r="C29" s="565">
        <f t="shared" si="7"/>
        <v>0.27467071194432069</v>
      </c>
      <c r="D29" s="565">
        <f t="shared" si="7"/>
        <v>0.27467071194432069</v>
      </c>
      <c r="E29" s="565">
        <f t="shared" si="7"/>
        <v>0.27467071194432069</v>
      </c>
      <c r="F29" s="565">
        <f t="shared" si="7"/>
        <v>0.27467071194432069</v>
      </c>
      <c r="G29" s="565">
        <f t="shared" si="7"/>
        <v>0.27467071194432069</v>
      </c>
      <c r="H29" s="565">
        <f t="shared" si="7"/>
        <v>0.27467071194432069</v>
      </c>
      <c r="I29" s="565">
        <f t="shared" si="7"/>
        <v>0.27467071194432069</v>
      </c>
      <c r="J29" s="565">
        <f t="shared" si="7"/>
        <v>0.30388155587333693</v>
      </c>
      <c r="K29" s="565">
        <f t="shared" si="7"/>
        <v>0.27467071194432069</v>
      </c>
      <c r="L29" s="565">
        <f t="shared" si="7"/>
        <v>0.27467071194432069</v>
      </c>
      <c r="M29" s="565">
        <f t="shared" si="7"/>
        <v>0.27467071194432069</v>
      </c>
      <c r="N29" s="565">
        <f t="shared" si="7"/>
        <v>0.34575135574571503</v>
      </c>
      <c r="O29" s="565">
        <f t="shared" si="7"/>
        <v>0.31787418894902431</v>
      </c>
      <c r="P29" s="565">
        <f t="shared" si="7"/>
        <v>0.34575135574571503</v>
      </c>
      <c r="Q29" s="565">
        <f t="shared" si="7"/>
        <v>0.30388155587333693</v>
      </c>
    </row>
    <row r="30" spans="1:22" ht="31.2" hidden="1" x14ac:dyDescent="0.5">
      <c r="A30" s="558" t="s">
        <v>89</v>
      </c>
      <c r="B30" s="565">
        <f>B29*2^0.5</f>
        <v>0.38844304601833202</v>
      </c>
      <c r="C30" s="565">
        <f>C29*2^0.5</f>
        <v>0.38844304601833202</v>
      </c>
      <c r="D30" s="565">
        <f t="shared" ref="D30:P30" si="8">D29*2^0.5</f>
        <v>0.38844304601833202</v>
      </c>
      <c r="E30" s="565">
        <f>E29*2^0.5</f>
        <v>0.38844304601833202</v>
      </c>
      <c r="F30" s="565">
        <f>F29*2^0.5</f>
        <v>0.38844304601833202</v>
      </c>
      <c r="G30" s="565">
        <f>G29*2^0.5</f>
        <v>0.38844304601833202</v>
      </c>
      <c r="H30" s="565">
        <f t="shared" si="8"/>
        <v>0.38844304601833202</v>
      </c>
      <c r="I30" s="565">
        <f t="shared" si="8"/>
        <v>0.38844304601833202</v>
      </c>
      <c r="J30" s="565">
        <f>J29*2^0.5</f>
        <v>0.42975341767111058</v>
      </c>
      <c r="K30" s="565">
        <f t="shared" si="8"/>
        <v>0.38844304601833202</v>
      </c>
      <c r="L30" s="565">
        <f>L29*2^0.5</f>
        <v>0.38844304601833202</v>
      </c>
      <c r="M30" s="565">
        <f>M29*2^0.5</f>
        <v>0.38844304601833202</v>
      </c>
      <c r="N30" s="565">
        <f t="shared" si="8"/>
        <v>0.48896625650447495</v>
      </c>
      <c r="O30" s="565">
        <f t="shared" si="8"/>
        <v>0.449541989140058</v>
      </c>
      <c r="P30" s="565">
        <f t="shared" si="8"/>
        <v>0.48896625650447495</v>
      </c>
      <c r="Q30" s="565">
        <f>Q29*2^0.5</f>
        <v>0.42975341767111058</v>
      </c>
    </row>
    <row r="31" spans="1:22" ht="31.2" hidden="1" x14ac:dyDescent="0.5">
      <c r="A31" s="558" t="s">
        <v>129</v>
      </c>
      <c r="B31" s="565">
        <f>2*((B16/2)^2+(0.18861/B28))^0.5</f>
        <v>0.42171554393927668</v>
      </c>
      <c r="C31" s="565"/>
      <c r="D31" s="565"/>
      <c r="E31" s="565">
        <f>2*((E18/2)^2+(0.18861/E28))^0.5</f>
        <v>0.29973988723558298</v>
      </c>
      <c r="F31" s="565">
        <f>2*((F18/2)^2+(0.18861/F28))^0.5</f>
        <v>0.31296006134968724</v>
      </c>
      <c r="G31" s="565">
        <f>2*((G18/2)^2+(0.18861/G28))^0.5</f>
        <v>0.29973988723558298</v>
      </c>
      <c r="H31" s="565"/>
      <c r="I31" s="565">
        <f>2*((I16/2)^2+(0.18861/I28))^0.5</f>
        <v>0.35825130844143477</v>
      </c>
      <c r="J31" s="565"/>
      <c r="K31" s="565"/>
      <c r="L31" s="565"/>
      <c r="M31" s="565"/>
      <c r="N31" s="565"/>
      <c r="O31" s="565"/>
      <c r="P31" s="565"/>
      <c r="Q31" s="565"/>
    </row>
    <row r="32" spans="1:22" ht="31.2" hidden="1" x14ac:dyDescent="0.5">
      <c r="A32" s="558" t="s">
        <v>128</v>
      </c>
      <c r="B32" s="565">
        <f>B31*2^0.5</f>
        <v>0.59639584170247206</v>
      </c>
      <c r="C32" s="565"/>
      <c r="D32" s="565"/>
      <c r="E32" s="565">
        <f>E31*2^0.5</f>
        <v>0.42389621371274366</v>
      </c>
      <c r="F32" s="565">
        <f>F31*2^0.5</f>
        <v>0.44259236324184359</v>
      </c>
      <c r="G32" s="565">
        <f>G31*2^0.5</f>
        <v>0.42389621371274366</v>
      </c>
      <c r="H32" s="565"/>
      <c r="I32" s="565">
        <f>I31*2^0.5</f>
        <v>0.50664385913578391</v>
      </c>
      <c r="J32" s="565"/>
      <c r="K32" s="565"/>
      <c r="L32" s="565"/>
      <c r="M32" s="565"/>
      <c r="N32" s="565"/>
      <c r="O32" s="565"/>
      <c r="P32" s="565"/>
      <c r="Q32" s="565"/>
    </row>
    <row r="35" spans="1:1" ht="31.2" x14ac:dyDescent="0.5">
      <c r="A35" s="558" t="s">
        <v>229</v>
      </c>
    </row>
    <row r="36" spans="1:1" ht="31.2" x14ac:dyDescent="0.5">
      <c r="A36" s="558" t="s">
        <v>230</v>
      </c>
    </row>
    <row r="38" spans="1:1" x14ac:dyDescent="0.25">
      <c r="A38" s="139"/>
    </row>
  </sheetData>
  <sheetProtection password="EB3E" sheet="1" objects="1" scenarios="1" selectLockedCells="1"/>
  <mergeCells count="23">
    <mergeCell ref="E1:M1"/>
    <mergeCell ref="A4:A6"/>
    <mergeCell ref="A1:D1"/>
    <mergeCell ref="A3:V3"/>
    <mergeCell ref="A2:V2"/>
    <mergeCell ref="N1:V1"/>
    <mergeCell ref="U4:V4"/>
    <mergeCell ref="U6:V6"/>
    <mergeCell ref="B4:B5"/>
    <mergeCell ref="C4:D5"/>
    <mergeCell ref="E4:F5"/>
    <mergeCell ref="G4:G5"/>
    <mergeCell ref="H4:H5"/>
    <mergeCell ref="I4:I5"/>
    <mergeCell ref="J4:J5"/>
    <mergeCell ref="K4:K5"/>
    <mergeCell ref="L4:L5"/>
    <mergeCell ref="T4:T5"/>
    <mergeCell ref="M4:M5"/>
    <mergeCell ref="N4:O5"/>
    <mergeCell ref="P4:Q5"/>
    <mergeCell ref="R4:R5"/>
    <mergeCell ref="S4:S5"/>
  </mergeCells>
  <phoneticPr fontId="22" type="noConversion"/>
  <pageMargins left="0.39370078740157483" right="0.39370078740157483" top="0.98425196850393704" bottom="0.98425196850393704" header="0.51181102362204722" footer="0.51181102362204722"/>
  <pageSetup paperSize="9" scale="2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showGridLines="0" showRowColHeaders="0" zoomScale="40" zoomScaleNormal="40" zoomScaleSheetLayoutView="25" workbookViewId="0">
      <selection activeCell="X181" sqref="X181"/>
    </sheetView>
  </sheetViews>
  <sheetFormatPr defaultRowHeight="13.2" x14ac:dyDescent="0.25"/>
  <cols>
    <col min="1" max="1" width="49.88671875" customWidth="1"/>
    <col min="2" max="2" width="22.6640625" style="226" customWidth="1"/>
    <col min="3" max="3" width="17.6640625" style="226" customWidth="1"/>
    <col min="4" max="4" width="30.109375" style="226" customWidth="1"/>
    <col min="5" max="5" width="24.109375" style="226" customWidth="1"/>
    <col min="6" max="6" width="20.88671875" style="226" customWidth="1"/>
    <col min="7" max="7" width="20.109375" style="226" bestFit="1" customWidth="1"/>
    <col min="8" max="8" width="19.6640625" style="226" bestFit="1" customWidth="1"/>
    <col min="9" max="9" width="32.5546875" style="226" customWidth="1"/>
    <col min="10" max="10" width="20.109375" style="226" bestFit="1" customWidth="1"/>
    <col min="11" max="11" width="19.6640625" style="226" bestFit="1" customWidth="1"/>
    <col min="12" max="12" width="39.33203125" style="226" customWidth="1"/>
    <col min="13" max="13" width="28.44140625" style="226" customWidth="1"/>
    <col min="14" max="14" width="29.5546875" style="226" customWidth="1"/>
    <col min="15" max="16" width="25.6640625" style="226" bestFit="1" customWidth="1"/>
    <col min="17" max="17" width="33.6640625" customWidth="1"/>
  </cols>
  <sheetData>
    <row r="1" spans="1:17" s="703" customFormat="1" ht="135.75" customHeight="1" x14ac:dyDescent="0.55000000000000004">
      <c r="A1" s="856" t="s">
        <v>194</v>
      </c>
      <c r="B1" s="857"/>
      <c r="C1" s="857"/>
      <c r="D1" s="857"/>
      <c r="E1" s="815" t="s">
        <v>216</v>
      </c>
      <c r="F1" s="858"/>
      <c r="G1" s="858"/>
      <c r="H1" s="858"/>
      <c r="I1" s="858"/>
      <c r="J1" s="858"/>
      <c r="K1" s="858"/>
      <c r="L1" s="858"/>
      <c r="M1" s="858"/>
      <c r="N1" s="805" t="s">
        <v>256</v>
      </c>
      <c r="O1" s="864"/>
      <c r="P1" s="864"/>
      <c r="Q1" s="807"/>
    </row>
    <row r="2" spans="1:17" s="703" customFormat="1" ht="114.75" customHeight="1" x14ac:dyDescent="0.55000000000000004">
      <c r="A2" s="814" t="s">
        <v>206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  <c r="Q2" s="859"/>
    </row>
    <row r="3" spans="1:17" ht="82.2" customHeight="1" x14ac:dyDescent="0.25">
      <c r="A3" s="824" t="s">
        <v>236</v>
      </c>
      <c r="B3" s="825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5"/>
      <c r="O3" s="825"/>
      <c r="P3" s="825"/>
      <c r="Q3" s="826"/>
    </row>
    <row r="4" spans="1:17" s="423" customFormat="1" ht="72.599999999999994" customHeight="1" x14ac:dyDescent="0.25">
      <c r="A4" s="832"/>
      <c r="B4" s="844" t="s">
        <v>113</v>
      </c>
      <c r="C4" s="845"/>
      <c r="D4" s="846"/>
      <c r="E4" s="850" t="s">
        <v>114</v>
      </c>
      <c r="F4" s="851"/>
      <c r="G4" s="851"/>
      <c r="H4" s="851"/>
      <c r="I4" s="852"/>
      <c r="J4" s="844" t="s">
        <v>186</v>
      </c>
      <c r="K4" s="845"/>
      <c r="L4" s="846"/>
      <c r="M4" s="662" t="s">
        <v>172</v>
      </c>
      <c r="N4" s="655" t="s">
        <v>173</v>
      </c>
      <c r="O4" s="700" t="s">
        <v>174</v>
      </c>
      <c r="P4" s="700" t="s">
        <v>175</v>
      </c>
      <c r="Q4" s="662" t="s">
        <v>165</v>
      </c>
    </row>
    <row r="5" spans="1:17" s="423" customFormat="1" ht="126.6" customHeight="1" x14ac:dyDescent="0.25">
      <c r="A5" s="833"/>
      <c r="B5" s="842" t="s">
        <v>248</v>
      </c>
      <c r="C5" s="847"/>
      <c r="D5" s="653" t="s">
        <v>248</v>
      </c>
      <c r="E5" s="818" t="s">
        <v>199</v>
      </c>
      <c r="F5" s="819"/>
      <c r="G5" s="818" t="s">
        <v>250</v>
      </c>
      <c r="H5" s="819"/>
      <c r="I5" s="656" t="s">
        <v>249</v>
      </c>
      <c r="J5" s="842" t="s">
        <v>251</v>
      </c>
      <c r="K5" s="843"/>
      <c r="L5" s="653" t="s">
        <v>252</v>
      </c>
      <c r="M5" s="656" t="s">
        <v>253</v>
      </c>
      <c r="N5" s="653" t="s">
        <v>257</v>
      </c>
      <c r="O5" s="860" t="s">
        <v>254</v>
      </c>
      <c r="P5" s="865"/>
      <c r="Q5" s="656" t="s">
        <v>189</v>
      </c>
    </row>
    <row r="6" spans="1:17" s="423" customFormat="1" ht="51.6" customHeight="1" x14ac:dyDescent="0.25">
      <c r="A6" s="833"/>
      <c r="B6" s="653" t="s">
        <v>170</v>
      </c>
      <c r="C6" s="653" t="s">
        <v>171</v>
      </c>
      <c r="D6" s="653" t="s">
        <v>185</v>
      </c>
      <c r="E6" s="656" t="s">
        <v>170</v>
      </c>
      <c r="F6" s="656" t="s">
        <v>171</v>
      </c>
      <c r="G6" s="656" t="s">
        <v>170</v>
      </c>
      <c r="H6" s="656" t="s">
        <v>171</v>
      </c>
      <c r="I6" s="656" t="s">
        <v>185</v>
      </c>
      <c r="J6" s="653" t="s">
        <v>170</v>
      </c>
      <c r="K6" s="653" t="s">
        <v>171</v>
      </c>
      <c r="L6" s="653" t="s">
        <v>170</v>
      </c>
      <c r="M6" s="656" t="s">
        <v>170</v>
      </c>
      <c r="N6" s="653" t="s">
        <v>170</v>
      </c>
      <c r="O6" s="860" t="s">
        <v>170</v>
      </c>
      <c r="P6" s="861"/>
      <c r="Q6" s="656" t="s">
        <v>171</v>
      </c>
    </row>
    <row r="7" spans="1:17" s="678" customFormat="1" ht="99.6" hidden="1" customHeight="1" x14ac:dyDescent="0.25">
      <c r="A7" s="676" t="s">
        <v>166</v>
      </c>
      <c r="B7" s="677">
        <v>0.17</v>
      </c>
      <c r="C7" s="677">
        <v>0.31</v>
      </c>
      <c r="D7" s="677"/>
      <c r="E7" s="648">
        <v>0.13196504422456246</v>
      </c>
      <c r="F7" s="648">
        <v>0.27212454293880151</v>
      </c>
      <c r="G7" s="648">
        <v>0.16</v>
      </c>
      <c r="H7" s="648">
        <v>0.27</v>
      </c>
      <c r="I7" s="648">
        <v>0.44</v>
      </c>
      <c r="J7" s="648">
        <v>0.21</v>
      </c>
      <c r="K7" s="648">
        <v>0.36</v>
      </c>
      <c r="L7" s="648">
        <v>0.23652461789826651</v>
      </c>
      <c r="M7" s="648">
        <v>0.21</v>
      </c>
      <c r="N7" s="648">
        <v>0.28999999999999998</v>
      </c>
      <c r="O7" s="677">
        <v>0.14000000000000001</v>
      </c>
      <c r="P7" s="677"/>
      <c r="Q7" s="699">
        <v>0.26</v>
      </c>
    </row>
    <row r="8" spans="1:17" s="678" customFormat="1" ht="99.6" hidden="1" customHeight="1" x14ac:dyDescent="0.25">
      <c r="A8" s="676" t="s">
        <v>167</v>
      </c>
      <c r="B8" s="677">
        <v>0.24</v>
      </c>
      <c r="C8" s="677">
        <v>0.44</v>
      </c>
      <c r="D8" s="677"/>
      <c r="E8" s="648">
        <v>0.18662675530154152</v>
      </c>
      <c r="F8" s="648">
        <v>0.38484221927863277</v>
      </c>
      <c r="G8" s="648">
        <v>0.22</v>
      </c>
      <c r="H8" s="648">
        <v>0.38</v>
      </c>
      <c r="I8" s="648">
        <v>0.62</v>
      </c>
      <c r="J8" s="648">
        <v>0.28999999999999998</v>
      </c>
      <c r="K8" s="648">
        <v>0.51</v>
      </c>
      <c r="L8" s="648">
        <v>0.34</v>
      </c>
      <c r="M8" s="648">
        <v>0.3</v>
      </c>
      <c r="N8" s="648">
        <v>0.41</v>
      </c>
      <c r="O8" s="677">
        <v>0.2</v>
      </c>
      <c r="P8" s="677"/>
      <c r="Q8" s="699">
        <v>0.36</v>
      </c>
    </row>
    <row r="9" spans="1:17" s="283" customFormat="1" ht="99.6" hidden="1" customHeight="1" x14ac:dyDescent="0.25">
      <c r="A9" s="649" t="s">
        <v>126</v>
      </c>
      <c r="B9" s="654" t="e">
        <f>2*((B12/2/2^0.5)^2+(0.18861/(1.75/(B12/2/2^0.5)^2)))^0.5</f>
        <v>#DIV/0!</v>
      </c>
      <c r="C9" s="654"/>
      <c r="D9" s="654"/>
      <c r="E9" s="657" t="e">
        <f>2*((E12/2/2^0.5)^2+(0.18861/(1.75/(E12/2/2^0.5)^2)))^0.5</f>
        <v>#DIV/0!</v>
      </c>
      <c r="F9" s="657" t="e">
        <f>2*((F12/2/2^0.5)^2+(0.18861/(1.75/(F12/2/2^0.5)^2)))^0.5</f>
        <v>#DIV/0!</v>
      </c>
      <c r="G9" s="657"/>
      <c r="H9" s="657"/>
      <c r="I9" s="657"/>
      <c r="J9" s="654"/>
      <c r="K9" s="654"/>
      <c r="L9" s="654" t="e">
        <f t="shared" ref="L9:Q9" si="0">2*((L12/2/2^0.5)^2+(0.18861/(1.75/(L12/2/2^0.5)^2)))^0.5</f>
        <v>#DIV/0!</v>
      </c>
      <c r="M9" s="657" t="e">
        <f t="shared" si="0"/>
        <v>#DIV/0!</v>
      </c>
      <c r="N9" s="654" t="e">
        <f t="shared" si="0"/>
        <v>#DIV/0!</v>
      </c>
      <c r="O9" s="669">
        <f t="shared" si="0"/>
        <v>0.14884738108929851</v>
      </c>
      <c r="P9" s="669"/>
      <c r="Q9" s="699">
        <f t="shared" si="0"/>
        <v>0.23071344068841265</v>
      </c>
    </row>
    <row r="10" spans="1:17" s="283" customFormat="1" ht="1.8" hidden="1" customHeight="1" x14ac:dyDescent="0.25">
      <c r="A10" s="649" t="s">
        <v>120</v>
      </c>
      <c r="B10" s="654">
        <f>B8/2^0.5</f>
        <v>0.16970562748477139</v>
      </c>
      <c r="C10" s="654"/>
      <c r="D10" s="654"/>
      <c r="E10" s="657">
        <f>E8/2^0.5</f>
        <v>0.13196504422456246</v>
      </c>
      <c r="F10" s="657">
        <f>F8/2^0.5</f>
        <v>0.27212454293880151</v>
      </c>
      <c r="G10" s="657"/>
      <c r="H10" s="657"/>
      <c r="I10" s="657"/>
      <c r="J10" s="654"/>
      <c r="K10" s="654"/>
      <c r="L10" s="654">
        <f t="shared" ref="L10:Q10" si="1">L8/2^0.5</f>
        <v>0.24041630560342617</v>
      </c>
      <c r="M10" s="657">
        <f t="shared" si="1"/>
        <v>0.21213203435596423</v>
      </c>
      <c r="N10" s="654">
        <f t="shared" si="1"/>
        <v>0.28991378028648446</v>
      </c>
      <c r="O10" s="669">
        <f t="shared" si="1"/>
        <v>0.1414213562373095</v>
      </c>
      <c r="P10" s="669"/>
      <c r="Q10" s="699">
        <f t="shared" si="1"/>
        <v>0.2545584412271571</v>
      </c>
    </row>
    <row r="11" spans="1:17" s="283" customFormat="1" ht="89.1" customHeight="1" x14ac:dyDescent="0.25">
      <c r="A11" s="649" t="s">
        <v>231</v>
      </c>
      <c r="B11" s="853"/>
      <c r="C11" s="854"/>
      <c r="D11" s="855"/>
      <c r="E11" s="848"/>
      <c r="F11" s="849"/>
      <c r="G11" s="848"/>
      <c r="H11" s="854"/>
      <c r="I11" s="855"/>
      <c r="J11" s="853"/>
      <c r="K11" s="855"/>
      <c r="L11" s="718"/>
      <c r="M11" s="719"/>
      <c r="N11" s="718"/>
      <c r="O11" s="729">
        <v>0.14000000000000001</v>
      </c>
      <c r="P11" s="730">
        <v>0.13</v>
      </c>
      <c r="Q11" s="668">
        <v>0.21722503098819385</v>
      </c>
    </row>
    <row r="12" spans="1:17" s="283" customFormat="1" ht="89.1" customHeight="1" x14ac:dyDescent="0.25">
      <c r="A12" s="649" t="s">
        <v>232</v>
      </c>
      <c r="B12" s="853"/>
      <c r="C12" s="854"/>
      <c r="D12" s="855"/>
      <c r="E12" s="848"/>
      <c r="F12" s="849"/>
      <c r="G12" s="848"/>
      <c r="H12" s="854"/>
      <c r="I12" s="855"/>
      <c r="J12" s="853"/>
      <c r="K12" s="855"/>
      <c r="L12" s="718"/>
      <c r="M12" s="719"/>
      <c r="N12" s="718"/>
      <c r="O12" s="729">
        <v>0.2</v>
      </c>
      <c r="P12" s="730">
        <v>0.19</v>
      </c>
      <c r="Q12" s="668">
        <v>0.31</v>
      </c>
    </row>
    <row r="13" spans="1:17" s="283" customFormat="1" ht="88.95" hidden="1" customHeight="1" x14ac:dyDescent="0.25">
      <c r="A13" s="424" t="s">
        <v>228</v>
      </c>
      <c r="B13" s="425" t="e">
        <f>2*2^0.5*((B12/2/2^0.5)^2+(0.18861/(1.75/(B12/2/2^0.5)^2)))^0.5</f>
        <v>#DIV/0!</v>
      </c>
      <c r="C13" s="425"/>
      <c r="D13" s="425"/>
      <c r="E13" s="426" t="e">
        <f>2*2^0.5*((E12/2/2^0.5)^2+(0.18861/(1.75/(E12/2/2^0.5)^2)))^0.5</f>
        <v>#DIV/0!</v>
      </c>
      <c r="F13" s="425" t="e">
        <f>2*2^0.5*((F12/2/2^0.5)^2+(0.18861/(1.75/(F12/2/2^0.5)^2)))^0.5</f>
        <v>#DIV/0!</v>
      </c>
      <c r="G13" s="426" t="e">
        <f t="shared" ref="G13:P13" si="2">2*2^0.5*((G12/2/2^0.5)^2+(0.18861/(1.75/(G12/2/2^0.5)^2)))^0.5</f>
        <v>#DIV/0!</v>
      </c>
      <c r="H13" s="425" t="e">
        <f t="shared" si="2"/>
        <v>#DIV/0!</v>
      </c>
      <c r="I13" s="425" t="e">
        <f>2*2^0.5*((I12/2/2^0.5)^2+(0.18861/(1.75/(I12/2/2^0.5)^2)))^0.5</f>
        <v>#DIV/0!</v>
      </c>
      <c r="J13" s="426" t="e">
        <f>2*2^0.5*((J12/2/2^0.5)^2+(0.18861/(1.75/(J12/2/2^0.5)^2)))^0.5</f>
        <v>#DIV/0!</v>
      </c>
      <c r="K13" s="426" t="e">
        <f>2*2^0.5*((K12/2/2^0.5)^2+(0.18861/(1.75/(K12/2/2^0.5)^2)))^0.5</f>
        <v>#DIV/0!</v>
      </c>
      <c r="L13" s="426" t="e">
        <f>2*2^0.5*((L12/2/2^0.5)^2+(0.18861/(1.75/(L12/2/2^0.5)^2)))^0.5</f>
        <v>#DIV/0!</v>
      </c>
      <c r="M13" s="425" t="e">
        <f>2*2^0.5*((M12/2/2^0.5)^2+(0.18861/(1.75/(M12/2/2^0.5)^2)))^0.5</f>
        <v>#DIV/0!</v>
      </c>
      <c r="N13" s="426" t="e">
        <f t="shared" si="2"/>
        <v>#DIV/0!</v>
      </c>
      <c r="O13" s="672">
        <f t="shared" si="2"/>
        <v>0.21050198506020254</v>
      </c>
      <c r="P13" s="672">
        <f t="shared" si="2"/>
        <v>0.19997688580719239</v>
      </c>
      <c r="Q13" s="426">
        <v>0.15360129245520979</v>
      </c>
    </row>
    <row r="14" spans="1:17" s="283" customFormat="1" ht="115.95" hidden="1" customHeight="1" x14ac:dyDescent="0.25">
      <c r="A14" s="429" t="s">
        <v>228</v>
      </c>
      <c r="B14" s="427">
        <f>carica!C115</f>
        <v>0.17481450392927678</v>
      </c>
      <c r="C14" s="427"/>
      <c r="D14" s="427"/>
      <c r="E14" s="428" t="str">
        <f>enterobatteri!C119</f>
        <v>U(x)</v>
      </c>
      <c r="F14" s="427" t="str">
        <f>'numerazione listeria'!A88</f>
        <v>U(x)</v>
      </c>
      <c r="G14" s="428">
        <f>enterobatteri!E119</f>
        <v>0.22436181530472654</v>
      </c>
      <c r="H14" s="427">
        <f>'numerazione listeria'!C88</f>
        <v>0.30065829576088798</v>
      </c>
      <c r="I14" s="427">
        <f>'numerazione listeria'!D88</f>
        <v>0</v>
      </c>
      <c r="J14" s="428" t="e">
        <f>'e coli'!#REF!</f>
        <v>#REF!</v>
      </c>
      <c r="K14" s="428" t="e">
        <f>'e coli'!#REF!</f>
        <v>#REF!</v>
      </c>
      <c r="L14" s="428" t="e">
        <f>'e coli'!#REF!</f>
        <v>#REF!</v>
      </c>
      <c r="M14" s="427" t="e">
        <f>coliformi!#REF!</f>
        <v>#REF!</v>
      </c>
      <c r="N14" s="428" t="e">
        <f>#REF!</f>
        <v>#REF!</v>
      </c>
      <c r="O14" s="673">
        <f>muffe!C86</f>
        <v>0.20813232602001389</v>
      </c>
      <c r="P14" s="673">
        <f>lieviti!C106</f>
        <v>0.25060598913447046</v>
      </c>
      <c r="Q14" s="428">
        <v>0.30720258491041963</v>
      </c>
    </row>
    <row r="15" spans="1:17" s="283" customFormat="1" ht="82.2" hidden="1" customHeight="1" x14ac:dyDescent="0.25">
      <c r="A15" s="515" t="s">
        <v>120</v>
      </c>
      <c r="B15" s="516">
        <f>B14/2^0.5</f>
        <v>0.12361252117815395</v>
      </c>
      <c r="C15" s="516"/>
      <c r="D15" s="516"/>
      <c r="E15" s="517" t="e">
        <f t="shared" ref="E15:Q15" si="3">E14/2^0.5</f>
        <v>#VALUE!</v>
      </c>
      <c r="F15" s="516" t="e">
        <f t="shared" si="3"/>
        <v>#VALUE!</v>
      </c>
      <c r="G15" s="517">
        <f t="shared" si="3"/>
        <v>0.15864776104129585</v>
      </c>
      <c r="H15" s="516">
        <f t="shared" si="3"/>
        <v>0.21259751975251451</v>
      </c>
      <c r="I15" s="516">
        <f t="shared" si="3"/>
        <v>0</v>
      </c>
      <c r="J15" s="517" t="e">
        <f t="shared" si="3"/>
        <v>#REF!</v>
      </c>
      <c r="K15" s="517" t="e">
        <f t="shared" si="3"/>
        <v>#REF!</v>
      </c>
      <c r="L15" s="517" t="e">
        <f>L14/2^0.5</f>
        <v>#REF!</v>
      </c>
      <c r="M15" s="516" t="e">
        <f t="shared" si="3"/>
        <v>#REF!</v>
      </c>
      <c r="N15" s="517" t="e">
        <f t="shared" si="3"/>
        <v>#REF!</v>
      </c>
      <c r="O15" s="674">
        <f t="shared" si="3"/>
        <v>0.14717177911288112</v>
      </c>
      <c r="P15" s="674">
        <f t="shared" si="3"/>
        <v>0.17720519432294629</v>
      </c>
      <c r="Q15" s="517">
        <f t="shared" si="3"/>
        <v>0.21722503098819387</v>
      </c>
    </row>
    <row r="16" spans="1:17" x14ac:dyDescent="0.25">
      <c r="A16" s="640"/>
      <c r="B16" s="641"/>
      <c r="C16" s="641"/>
      <c r="D16" s="641"/>
      <c r="E16" s="641"/>
      <c r="F16" s="641"/>
      <c r="G16" s="641"/>
      <c r="H16" s="641"/>
      <c r="I16" s="641"/>
      <c r="J16" s="641"/>
      <c r="K16" s="641"/>
      <c r="L16" s="641"/>
      <c r="M16" s="407"/>
      <c r="N16" s="641"/>
      <c r="O16" s="675"/>
      <c r="P16" s="675"/>
      <c r="Q16" s="641"/>
    </row>
    <row r="17" spans="1:17" s="283" customFormat="1" ht="40.200000000000003" hidden="1" customHeight="1" x14ac:dyDescent="0.25">
      <c r="A17" s="507" t="s">
        <v>121</v>
      </c>
      <c r="B17" s="508">
        <v>0.18</v>
      </c>
      <c r="C17" s="508"/>
      <c r="D17" s="508"/>
      <c r="E17" s="509" t="s">
        <v>119</v>
      </c>
      <c r="F17" s="510" t="s">
        <v>119</v>
      </c>
      <c r="G17" s="509" t="s">
        <v>119</v>
      </c>
      <c r="H17" s="510" t="s">
        <v>119</v>
      </c>
      <c r="I17" s="510" t="s">
        <v>119</v>
      </c>
      <c r="J17" s="509" t="s">
        <v>119</v>
      </c>
      <c r="K17" s="509" t="s">
        <v>119</v>
      </c>
      <c r="L17" s="509" t="s">
        <v>119</v>
      </c>
      <c r="M17" s="510" t="s">
        <v>119</v>
      </c>
      <c r="N17" s="511">
        <v>0.16</v>
      </c>
      <c r="O17" s="670" t="s">
        <v>119</v>
      </c>
      <c r="P17" s="670" t="s">
        <v>119</v>
      </c>
      <c r="Q17" s="509" t="s">
        <v>119</v>
      </c>
    </row>
    <row r="18" spans="1:17" s="283" customFormat="1" ht="40.200000000000003" hidden="1" customHeight="1" x14ac:dyDescent="0.25">
      <c r="A18" s="512" t="s">
        <v>118</v>
      </c>
      <c r="B18" s="637"/>
      <c r="C18" s="638"/>
      <c r="D18" s="638"/>
      <c r="E18" s="514"/>
      <c r="F18" s="514"/>
      <c r="G18" s="514"/>
      <c r="H18" s="514"/>
      <c r="I18" s="514"/>
      <c r="J18" s="514">
        <v>0.16</v>
      </c>
      <c r="K18" s="514">
        <v>0.16</v>
      </c>
      <c r="L18" s="514">
        <v>0.16</v>
      </c>
      <c r="M18" s="513">
        <v>0.13</v>
      </c>
      <c r="N18" s="637"/>
      <c r="O18" s="671">
        <v>0.59</v>
      </c>
      <c r="P18" s="671">
        <v>0.45</v>
      </c>
      <c r="Q18" s="514">
        <v>0.16</v>
      </c>
    </row>
    <row r="19" spans="1:17" s="283" customFormat="1" ht="40.35" customHeight="1" x14ac:dyDescent="0.25">
      <c r="A19" s="507" t="s">
        <v>122</v>
      </c>
      <c r="B19" s="829">
        <v>0.32</v>
      </c>
      <c r="C19" s="830"/>
      <c r="D19" s="831"/>
      <c r="E19" s="868">
        <v>0.62</v>
      </c>
      <c r="F19" s="867"/>
      <c r="G19" s="862"/>
      <c r="H19" s="863"/>
      <c r="I19" s="828"/>
      <c r="J19" s="862"/>
      <c r="K19" s="828"/>
      <c r="L19" s="720"/>
      <c r="M19" s="720"/>
      <c r="N19" s="511">
        <v>0.23</v>
      </c>
      <c r="O19" s="862"/>
      <c r="P19" s="828"/>
      <c r="Q19" s="720"/>
    </row>
    <row r="20" spans="1:17" s="283" customFormat="1" ht="40.35" customHeight="1" x14ac:dyDescent="0.25">
      <c r="A20" s="642" t="s">
        <v>162</v>
      </c>
      <c r="B20" s="839">
        <f>B19*2^0.5</f>
        <v>0.45254833995939048</v>
      </c>
      <c r="C20" s="840"/>
      <c r="D20" s="841"/>
      <c r="E20" s="866">
        <v>0.87</v>
      </c>
      <c r="F20" s="867"/>
      <c r="G20" s="827"/>
      <c r="H20" s="863"/>
      <c r="I20" s="828"/>
      <c r="J20" s="827"/>
      <c r="K20" s="828"/>
      <c r="L20" s="721"/>
      <c r="M20" s="721"/>
      <c r="N20" s="644">
        <f>N19*2^0.5</f>
        <v>0.32526911934581187</v>
      </c>
      <c r="O20" s="827"/>
      <c r="P20" s="828"/>
      <c r="Q20" s="721"/>
    </row>
    <row r="21" spans="1:17" s="283" customFormat="1" ht="40.35" customHeight="1" x14ac:dyDescent="0.25">
      <c r="A21" s="507" t="s">
        <v>123</v>
      </c>
      <c r="B21" s="827"/>
      <c r="C21" s="863"/>
      <c r="D21" s="828"/>
      <c r="E21" s="827"/>
      <c r="F21" s="828"/>
      <c r="G21" s="836">
        <v>0.16</v>
      </c>
      <c r="H21" s="837"/>
      <c r="I21" s="838"/>
      <c r="J21" s="834">
        <v>0.12</v>
      </c>
      <c r="K21" s="835"/>
      <c r="L21" s="661">
        <v>0.15</v>
      </c>
      <c r="M21" s="659">
        <v>0.12</v>
      </c>
      <c r="N21" s="722"/>
      <c r="O21" s="827"/>
      <c r="P21" s="828"/>
      <c r="Q21" s="721"/>
    </row>
    <row r="22" spans="1:17" s="283" customFormat="1" ht="40.35" customHeight="1" x14ac:dyDescent="0.25">
      <c r="A22" s="642" t="s">
        <v>163</v>
      </c>
      <c r="B22" s="827"/>
      <c r="C22" s="863"/>
      <c r="D22" s="828"/>
      <c r="E22" s="827"/>
      <c r="F22" s="828"/>
      <c r="G22" s="836">
        <v>0.22</v>
      </c>
      <c r="H22" s="837"/>
      <c r="I22" s="838"/>
      <c r="J22" s="834">
        <v>0.17</v>
      </c>
      <c r="K22" s="835"/>
      <c r="L22" s="661">
        <v>0.21</v>
      </c>
      <c r="M22" s="659">
        <v>0.17</v>
      </c>
      <c r="N22" s="722"/>
      <c r="O22" s="827"/>
      <c r="P22" s="828"/>
      <c r="Q22" s="721"/>
    </row>
    <row r="24" spans="1:17" ht="59.4" hidden="1" customHeight="1" x14ac:dyDescent="0.55000000000000004">
      <c r="A24" s="559" t="s">
        <v>49</v>
      </c>
      <c r="B24" s="560">
        <f>(B8/2)^2</f>
        <v>1.44E-2</v>
      </c>
      <c r="C24" s="560"/>
      <c r="D24" s="560"/>
      <c r="E24" s="560">
        <f t="shared" ref="E24:P24" si="4">(E8/2)^2</f>
        <v>8.7073864485953632E-3</v>
      </c>
      <c r="F24" s="560">
        <f t="shared" si="4"/>
        <v>3.7025883434825817E-2</v>
      </c>
      <c r="G24" s="560">
        <f t="shared" si="4"/>
        <v>1.21E-2</v>
      </c>
      <c r="H24" s="560">
        <f t="shared" si="4"/>
        <v>3.61E-2</v>
      </c>
      <c r="I24" s="560">
        <f t="shared" si="4"/>
        <v>9.6100000000000005E-2</v>
      </c>
      <c r="J24" s="560">
        <f t="shared" si="4"/>
        <v>2.1024999999999999E-2</v>
      </c>
      <c r="K24" s="560">
        <f t="shared" si="4"/>
        <v>6.5024999999999999E-2</v>
      </c>
      <c r="L24" s="560">
        <f t="shared" si="4"/>
        <v>2.8900000000000006E-2</v>
      </c>
      <c r="M24" s="560">
        <f t="shared" si="4"/>
        <v>2.2499999999999999E-2</v>
      </c>
      <c r="N24" s="560">
        <f t="shared" si="4"/>
        <v>4.2024999999999993E-2</v>
      </c>
      <c r="O24" s="560">
        <f t="shared" si="4"/>
        <v>1.0000000000000002E-2</v>
      </c>
      <c r="P24" s="560">
        <f t="shared" si="4"/>
        <v>0</v>
      </c>
    </row>
    <row r="25" spans="1:17" hidden="1" x14ac:dyDescent="0.25"/>
    <row r="26" spans="1:17" hidden="1" x14ac:dyDescent="0.25"/>
    <row r="27" spans="1:17" hidden="1" x14ac:dyDescent="0.25">
      <c r="P27" s="287"/>
    </row>
    <row r="28" spans="1:17" hidden="1" x14ac:dyDescent="0.25">
      <c r="P28" s="287"/>
    </row>
    <row r="29" spans="1:17" ht="37.200000000000003" hidden="1" x14ac:dyDescent="0.75">
      <c r="A29" s="558" t="s">
        <v>125</v>
      </c>
      <c r="B29" s="564">
        <f>ROUND((1.75/(B8/2)^2),1)</f>
        <v>121.5</v>
      </c>
      <c r="C29" s="564"/>
      <c r="D29" s="564"/>
      <c r="E29" s="564">
        <f t="shared" ref="E29:P29" si="5">1.75/(E8/2)^2</f>
        <v>200.9787908612121</v>
      </c>
      <c r="F29" s="564">
        <f t="shared" si="5"/>
        <v>47.264233494398802</v>
      </c>
      <c r="G29" s="564">
        <f t="shared" si="5"/>
        <v>144.62809917355372</v>
      </c>
      <c r="H29" s="564">
        <f t="shared" si="5"/>
        <v>48.476454293628805</v>
      </c>
      <c r="I29" s="564">
        <f t="shared" si="5"/>
        <v>18.210197710718003</v>
      </c>
      <c r="J29" s="564">
        <f t="shared" si="5"/>
        <v>83.234244946492282</v>
      </c>
      <c r="K29" s="564">
        <f t="shared" si="5"/>
        <v>26.91272587466359</v>
      </c>
      <c r="L29" s="564">
        <f t="shared" si="5"/>
        <v>60.553633217993067</v>
      </c>
      <c r="M29" s="564">
        <f t="shared" si="5"/>
        <v>77.777777777777786</v>
      </c>
      <c r="N29" s="564">
        <f t="shared" si="5"/>
        <v>41.64187983343249</v>
      </c>
      <c r="O29" s="564">
        <f t="shared" si="5"/>
        <v>174.99999999999997</v>
      </c>
      <c r="P29" s="564" t="e">
        <f t="shared" si="5"/>
        <v>#DIV/0!</v>
      </c>
    </row>
    <row r="30" spans="1:17" ht="31.2" hidden="1" x14ac:dyDescent="0.5">
      <c r="A30" s="558" t="s">
        <v>127</v>
      </c>
      <c r="B30" s="564">
        <f>B29/1110*10</f>
        <v>1.0945945945945947</v>
      </c>
      <c r="C30" s="564"/>
      <c r="D30" s="564"/>
      <c r="E30" s="564">
        <f>E29/1110*10</f>
        <v>1.8106197374883972</v>
      </c>
      <c r="F30" s="564">
        <f>F29/1110*10</f>
        <v>0.42580390535494417</v>
      </c>
      <c r="G30" s="564">
        <f t="shared" ref="G30:P30" si="6">G29/1110*10</f>
        <v>1.302955848410394</v>
      </c>
      <c r="H30" s="564">
        <f t="shared" si="6"/>
        <v>0.43672481345611536</v>
      </c>
      <c r="I30" s="564">
        <f>I29/1110*10</f>
        <v>0.1640558352316937</v>
      </c>
      <c r="J30" s="564">
        <f>J29/1110*10</f>
        <v>0.74985806258101151</v>
      </c>
      <c r="K30" s="564">
        <f>K29/1110*10</f>
        <v>0.24245698986183417</v>
      </c>
      <c r="L30" s="564">
        <f>L29/1110*10</f>
        <v>0.54552822718912675</v>
      </c>
      <c r="M30" s="564">
        <f>M29/1110*10</f>
        <v>0.70070070070070067</v>
      </c>
      <c r="N30" s="564">
        <f t="shared" si="6"/>
        <v>0.37515207057146388</v>
      </c>
      <c r="O30" s="564">
        <f t="shared" si="6"/>
        <v>1.5765765765765762</v>
      </c>
      <c r="P30" s="564" t="e">
        <f t="shared" si="6"/>
        <v>#DIV/0!</v>
      </c>
    </row>
    <row r="31" spans="1:17" hidden="1" x14ac:dyDescent="0.25"/>
    <row r="32" spans="1:17" ht="37.200000000000003" hidden="1" x14ac:dyDescent="0.75">
      <c r="A32" s="558" t="s">
        <v>125</v>
      </c>
      <c r="B32" s="557">
        <v>10</v>
      </c>
      <c r="C32" s="557"/>
      <c r="D32" s="557"/>
      <c r="E32" s="557">
        <v>10</v>
      </c>
      <c r="F32" s="557">
        <v>10</v>
      </c>
      <c r="G32" s="557">
        <v>10</v>
      </c>
      <c r="H32" s="557">
        <v>10</v>
      </c>
      <c r="I32" s="557">
        <v>10</v>
      </c>
      <c r="J32" s="557">
        <v>10</v>
      </c>
      <c r="K32" s="557">
        <v>10</v>
      </c>
      <c r="L32" s="557">
        <v>10</v>
      </c>
      <c r="M32" s="557">
        <v>10</v>
      </c>
      <c r="N32" s="557">
        <v>10</v>
      </c>
      <c r="O32" s="557">
        <v>10</v>
      </c>
      <c r="P32" s="557">
        <v>10</v>
      </c>
    </row>
    <row r="33" spans="1:16" ht="31.2" hidden="1" x14ac:dyDescent="0.5">
      <c r="A33" s="558" t="s">
        <v>101</v>
      </c>
      <c r="B33" s="565">
        <f>2*((B8/2)^2+(0.18861/B32))^0.5</f>
        <v>0.36475197052243596</v>
      </c>
      <c r="C33" s="565"/>
      <c r="D33" s="565"/>
      <c r="E33" s="565">
        <f t="shared" ref="E33:P33" si="7">2*((E8/2)^2+(0.18861/E32))^0.5</f>
        <v>0.3320746087769757</v>
      </c>
      <c r="F33" s="565">
        <f t="shared" si="7"/>
        <v>0.47280813628712359</v>
      </c>
      <c r="G33" s="565">
        <f t="shared" si="7"/>
        <v>0.35191476240703512</v>
      </c>
      <c r="H33" s="565">
        <f t="shared" si="7"/>
        <v>0.4688752499332845</v>
      </c>
      <c r="I33" s="565">
        <f t="shared" si="7"/>
        <v>0.6781179838346717</v>
      </c>
      <c r="J33" s="565">
        <f t="shared" si="7"/>
        <v>0.39942959329523892</v>
      </c>
      <c r="K33" s="565">
        <f t="shared" si="7"/>
        <v>0.57926159893436746</v>
      </c>
      <c r="L33" s="565">
        <f t="shared" si="7"/>
        <v>0.43708580393327812</v>
      </c>
      <c r="M33" s="565">
        <f t="shared" si="7"/>
        <v>0.4067480792824964</v>
      </c>
      <c r="N33" s="565">
        <f t="shared" si="7"/>
        <v>0.49350177304646026</v>
      </c>
      <c r="O33" s="565">
        <f t="shared" si="7"/>
        <v>0.3397705107863247</v>
      </c>
      <c r="P33" s="565">
        <f t="shared" si="7"/>
        <v>0.27467071194432069</v>
      </c>
    </row>
    <row r="34" spans="1:16" ht="31.2" hidden="1" x14ac:dyDescent="0.5">
      <c r="A34" s="558" t="s">
        <v>89</v>
      </c>
      <c r="B34" s="565">
        <f>B33*2^0.5</f>
        <v>0.5158371836151403</v>
      </c>
      <c r="C34" s="565"/>
      <c r="D34" s="565"/>
      <c r="E34" s="565">
        <f>E33*2^0.5</f>
        <v>0.46962441545213868</v>
      </c>
      <c r="F34" s="565">
        <f>F33*2^0.5</f>
        <v>0.6686516787375969</v>
      </c>
      <c r="G34" s="565">
        <f t="shared" ref="G34:P34" si="8">G33*2^0.5</f>
        <v>0.49768262979533451</v>
      </c>
      <c r="H34" s="565">
        <f t="shared" si="8"/>
        <v>0.66308973751672562</v>
      </c>
      <c r="I34" s="565">
        <f>I33*2^0.5</f>
        <v>0.95900364962809204</v>
      </c>
      <c r="J34" s="565">
        <f>J33*2^0.5</f>
        <v>0.56487874805129634</v>
      </c>
      <c r="K34" s="565">
        <f>K33*2^0.5</f>
        <v>0.81919960937490688</v>
      </c>
      <c r="L34" s="565">
        <f>L33*2^0.5</f>
        <v>0.61813267184318943</v>
      </c>
      <c r="M34" s="565">
        <f>M33*2^0.5</f>
        <v>0.57522865019051339</v>
      </c>
      <c r="N34" s="565">
        <f t="shared" si="8"/>
        <v>0.69791690049747324</v>
      </c>
      <c r="O34" s="565">
        <f t="shared" si="8"/>
        <v>0.4805080644484544</v>
      </c>
      <c r="P34" s="565">
        <f t="shared" si="8"/>
        <v>0.38844304601833202</v>
      </c>
    </row>
    <row r="35" spans="1:16" ht="31.2" hidden="1" x14ac:dyDescent="0.5">
      <c r="A35" s="558" t="s">
        <v>129</v>
      </c>
      <c r="B35" s="565" t="e">
        <f>2*((#REF!/2)^2+(0.18861/B32))^0.5</f>
        <v>#REF!</v>
      </c>
      <c r="C35" s="565"/>
      <c r="D35" s="565"/>
      <c r="E35" s="565"/>
      <c r="F35" s="565"/>
      <c r="G35" s="565"/>
      <c r="H35" s="565"/>
      <c r="I35" s="565"/>
      <c r="J35" s="565" t="e">
        <f>2*((#REF!/2)^2+(0.18861/J32))^0.5</f>
        <v>#REF!</v>
      </c>
      <c r="K35" s="565" t="e">
        <f>2*((#REF!/2)^2+(0.18861/K32))^0.5</f>
        <v>#REF!</v>
      </c>
      <c r="L35" s="565" t="e">
        <f>2*((#REF!/2)^2+(0.18861/L32))^0.5</f>
        <v>#REF!</v>
      </c>
      <c r="M35" s="565" t="e">
        <f>2*((#REF!/2)^2+(0.18861/M32))^0.5</f>
        <v>#REF!</v>
      </c>
      <c r="N35" s="565" t="e">
        <f>2*((#REF!/2)^2+(0.18861/N32))^0.5</f>
        <v>#REF!</v>
      </c>
      <c r="O35" s="565"/>
      <c r="P35" s="565"/>
    </row>
    <row r="36" spans="1:16" ht="31.2" hidden="1" x14ac:dyDescent="0.5">
      <c r="A36" s="558" t="s">
        <v>128</v>
      </c>
      <c r="B36" s="565" t="e">
        <f>B35*2^0.5</f>
        <v>#REF!</v>
      </c>
      <c r="C36" s="565"/>
      <c r="D36" s="565"/>
      <c r="E36" s="565"/>
      <c r="F36" s="565"/>
      <c r="G36" s="565"/>
      <c r="H36" s="565"/>
      <c r="I36" s="565"/>
      <c r="J36" s="565" t="e">
        <f>J35*2^0.5</f>
        <v>#REF!</v>
      </c>
      <c r="K36" s="565" t="e">
        <f>K35*2^0.5</f>
        <v>#REF!</v>
      </c>
      <c r="L36" s="565" t="e">
        <f>L35*2^0.5</f>
        <v>#REF!</v>
      </c>
      <c r="M36" s="565" t="e">
        <f>M35*2^0.5</f>
        <v>#REF!</v>
      </c>
      <c r="N36" s="565" t="e">
        <f>N35*2^0.5</f>
        <v>#REF!</v>
      </c>
      <c r="O36" s="565"/>
      <c r="P36" s="565"/>
    </row>
    <row r="38" spans="1:16" ht="31.2" x14ac:dyDescent="0.5">
      <c r="A38" s="558" t="s">
        <v>229</v>
      </c>
    </row>
    <row r="39" spans="1:16" ht="31.2" x14ac:dyDescent="0.5">
      <c r="A39" s="558" t="s">
        <v>230</v>
      </c>
    </row>
    <row r="44" spans="1:16" x14ac:dyDescent="0.25">
      <c r="P44"/>
    </row>
    <row r="45" spans="1:16" x14ac:dyDescent="0.25">
      <c r="P45"/>
    </row>
  </sheetData>
  <sheetProtection password="EB3E" sheet="1" objects="1" scenarios="1" selectLockedCells="1"/>
  <mergeCells count="43">
    <mergeCell ref="O5:P5"/>
    <mergeCell ref="G19:I19"/>
    <mergeCell ref="G20:I20"/>
    <mergeCell ref="B12:D12"/>
    <mergeCell ref="G12:I12"/>
    <mergeCell ref="J11:K11"/>
    <mergeCell ref="E20:F20"/>
    <mergeCell ref="J19:K19"/>
    <mergeCell ref="J20:K20"/>
    <mergeCell ref="J12:K12"/>
    <mergeCell ref="E19:F19"/>
    <mergeCell ref="E4:I4"/>
    <mergeCell ref="J4:L4"/>
    <mergeCell ref="B11:D11"/>
    <mergeCell ref="O22:P22"/>
    <mergeCell ref="A1:D1"/>
    <mergeCell ref="E1:M1"/>
    <mergeCell ref="A2:Q2"/>
    <mergeCell ref="O6:P6"/>
    <mergeCell ref="O19:P19"/>
    <mergeCell ref="O20:P20"/>
    <mergeCell ref="J21:K21"/>
    <mergeCell ref="B21:D21"/>
    <mergeCell ref="B22:D22"/>
    <mergeCell ref="N1:Q1"/>
    <mergeCell ref="O21:P21"/>
    <mergeCell ref="G11:I11"/>
    <mergeCell ref="A3:Q3"/>
    <mergeCell ref="E21:F21"/>
    <mergeCell ref="E22:F22"/>
    <mergeCell ref="B19:D19"/>
    <mergeCell ref="A4:A6"/>
    <mergeCell ref="J22:K22"/>
    <mergeCell ref="G22:I22"/>
    <mergeCell ref="G5:H5"/>
    <mergeCell ref="B20:D20"/>
    <mergeCell ref="J5:K5"/>
    <mergeCell ref="G21:I21"/>
    <mergeCell ref="E5:F5"/>
    <mergeCell ref="B4:D4"/>
    <mergeCell ref="B5:C5"/>
    <mergeCell ref="E11:F11"/>
    <mergeCell ref="E12:F12"/>
  </mergeCells>
  <phoneticPr fontId="22" type="noConversion"/>
  <pageMargins left="0.7" right="0.7" top="0.75" bottom="0.75" header="0.3" footer="0.3"/>
  <pageSetup paperSize="9" scale="29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showGridLines="0" zoomScale="40" zoomScaleNormal="40" zoomScaleSheetLayoutView="25" workbookViewId="0">
      <selection activeCell="V120" sqref="V120"/>
    </sheetView>
  </sheetViews>
  <sheetFormatPr defaultRowHeight="13.2" x14ac:dyDescent="0.25"/>
  <cols>
    <col min="1" max="1" width="50.88671875" customWidth="1"/>
    <col min="2" max="2" width="20.109375" bestFit="1" customWidth="1"/>
    <col min="3" max="3" width="17.6640625" bestFit="1" customWidth="1"/>
    <col min="4" max="4" width="32" customWidth="1"/>
    <col min="5" max="5" width="20.109375" bestFit="1" customWidth="1"/>
    <col min="6" max="6" width="17.6640625" bestFit="1" customWidth="1"/>
    <col min="7" max="7" width="29.6640625" customWidth="1"/>
    <col min="8" max="8" width="30.44140625" customWidth="1"/>
    <col min="9" max="9" width="33" bestFit="1" customWidth="1"/>
    <col min="10" max="10" width="28" customWidth="1"/>
    <col min="11" max="11" width="31.88671875" customWidth="1"/>
    <col min="12" max="13" width="31.109375" bestFit="1" customWidth="1"/>
    <col min="14" max="14" width="32.33203125" bestFit="1" customWidth="1"/>
    <col min="15" max="15" width="34.109375" customWidth="1"/>
    <col min="16" max="16" width="32" customWidth="1"/>
  </cols>
  <sheetData>
    <row r="1" spans="1:16" s="703" customFormat="1" ht="135.75" customHeight="1" x14ac:dyDescent="0.55000000000000004">
      <c r="A1" s="856" t="s">
        <v>194</v>
      </c>
      <c r="B1" s="857"/>
      <c r="C1" s="857"/>
      <c r="D1" s="857"/>
      <c r="E1" s="805" t="s">
        <v>216</v>
      </c>
      <c r="F1" s="864"/>
      <c r="G1" s="864"/>
      <c r="H1" s="864"/>
      <c r="I1" s="864"/>
      <c r="J1" s="864"/>
      <c r="K1" s="864"/>
      <c r="L1" s="864"/>
      <c r="M1" s="864"/>
      <c r="N1" s="807"/>
      <c r="O1" s="805" t="s">
        <v>233</v>
      </c>
      <c r="P1" s="869"/>
    </row>
    <row r="2" spans="1:16" s="703" customFormat="1" ht="114.75" customHeight="1" x14ac:dyDescent="0.55000000000000004">
      <c r="A2" s="870" t="s">
        <v>206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07"/>
    </row>
    <row r="3" spans="1:16" ht="60" customHeight="1" x14ac:dyDescent="0.25">
      <c r="A3" s="824" t="s">
        <v>187</v>
      </c>
      <c r="B3" s="825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5"/>
      <c r="O3" s="825"/>
      <c r="P3" s="826"/>
    </row>
    <row r="4" spans="1:16" s="139" customFormat="1" ht="63.6" x14ac:dyDescent="0.25">
      <c r="A4" s="832"/>
      <c r="B4" s="844" t="s">
        <v>113</v>
      </c>
      <c r="C4" s="845"/>
      <c r="D4" s="846"/>
      <c r="E4" s="850" t="s">
        <v>114</v>
      </c>
      <c r="F4" s="851"/>
      <c r="G4" s="851"/>
      <c r="H4" s="851"/>
      <c r="I4" s="852"/>
      <c r="J4" s="844" t="s">
        <v>186</v>
      </c>
      <c r="K4" s="845"/>
      <c r="L4" s="846"/>
      <c r="M4" s="662" t="s">
        <v>172</v>
      </c>
      <c r="N4" s="655" t="s">
        <v>173</v>
      </c>
      <c r="O4" s="662" t="s">
        <v>165</v>
      </c>
      <c r="P4" s="655" t="s">
        <v>182</v>
      </c>
    </row>
    <row r="5" spans="1:16" s="139" customFormat="1" ht="98.4" x14ac:dyDescent="0.25">
      <c r="A5" s="833"/>
      <c r="B5" s="842" t="s">
        <v>221</v>
      </c>
      <c r="C5" s="847"/>
      <c r="D5" s="653" t="s">
        <v>201</v>
      </c>
      <c r="E5" s="818" t="s">
        <v>222</v>
      </c>
      <c r="F5" s="819"/>
      <c r="G5" s="818" t="s">
        <v>223</v>
      </c>
      <c r="H5" s="875"/>
      <c r="I5" s="706" t="s">
        <v>202</v>
      </c>
      <c r="J5" s="842" t="s">
        <v>224</v>
      </c>
      <c r="K5" s="876"/>
      <c r="L5" s="653" t="s">
        <v>225</v>
      </c>
      <c r="M5" s="656" t="s">
        <v>226</v>
      </c>
      <c r="N5" s="653" t="s">
        <v>227</v>
      </c>
      <c r="O5" s="656" t="s">
        <v>234</v>
      </c>
      <c r="P5" s="653" t="s">
        <v>203</v>
      </c>
    </row>
    <row r="6" spans="1:16" s="139" customFormat="1" ht="49.2" x14ac:dyDescent="0.25">
      <c r="A6" s="833"/>
      <c r="B6" s="653" t="s">
        <v>170</v>
      </c>
      <c r="C6" s="653" t="s">
        <v>171</v>
      </c>
      <c r="D6" s="653" t="s">
        <v>185</v>
      </c>
      <c r="E6" s="656" t="s">
        <v>170</v>
      </c>
      <c r="F6" s="656" t="s">
        <v>171</v>
      </c>
      <c r="G6" s="656" t="s">
        <v>170</v>
      </c>
      <c r="H6" s="656" t="s">
        <v>171</v>
      </c>
      <c r="I6" s="656" t="s">
        <v>185</v>
      </c>
      <c r="J6" s="653" t="s">
        <v>170</v>
      </c>
      <c r="K6" s="653" t="s">
        <v>171</v>
      </c>
      <c r="L6" s="653" t="s">
        <v>170</v>
      </c>
      <c r="M6" s="656" t="s">
        <v>170</v>
      </c>
      <c r="N6" s="653" t="s">
        <v>170</v>
      </c>
      <c r="O6" s="656" t="s">
        <v>171</v>
      </c>
      <c r="P6" s="653" t="s">
        <v>204</v>
      </c>
    </row>
    <row r="7" spans="1:16" ht="89.1" customHeight="1" x14ac:dyDescent="0.25">
      <c r="A7" s="704" t="s">
        <v>231</v>
      </c>
      <c r="B7" s="718"/>
      <c r="C7" s="718"/>
      <c r="D7" s="718"/>
      <c r="E7" s="719"/>
      <c r="F7" s="719"/>
      <c r="G7" s="668">
        <v>0.16</v>
      </c>
      <c r="H7" s="668">
        <v>0.27</v>
      </c>
      <c r="I7" s="668">
        <v>0.44</v>
      </c>
      <c r="J7" s="654">
        <v>0.22</v>
      </c>
      <c r="K7" s="654">
        <v>0.36</v>
      </c>
      <c r="L7" s="654">
        <v>0.23652461789826651</v>
      </c>
      <c r="M7" s="657">
        <v>0.21</v>
      </c>
      <c r="N7" s="654">
        <v>0.28999999999999998</v>
      </c>
      <c r="O7" s="668">
        <v>0.26</v>
      </c>
      <c r="P7" s="717"/>
    </row>
    <row r="8" spans="1:16" ht="89.1" customHeight="1" x14ac:dyDescent="0.25">
      <c r="A8" s="704" t="s">
        <v>232</v>
      </c>
      <c r="B8" s="718"/>
      <c r="C8" s="718"/>
      <c r="D8" s="718"/>
      <c r="E8" s="719"/>
      <c r="F8" s="719"/>
      <c r="G8" s="668">
        <v>0.22</v>
      </c>
      <c r="H8" s="668">
        <v>0.38</v>
      </c>
      <c r="I8" s="668">
        <v>0.62</v>
      </c>
      <c r="J8" s="654">
        <v>0.31</v>
      </c>
      <c r="K8" s="654">
        <v>0.51</v>
      </c>
      <c r="L8" s="654">
        <v>0.34</v>
      </c>
      <c r="M8" s="657">
        <v>0.3</v>
      </c>
      <c r="N8" s="654">
        <v>0.41</v>
      </c>
      <c r="O8" s="668">
        <v>0.36</v>
      </c>
      <c r="P8" s="717"/>
    </row>
    <row r="9" spans="1:16" ht="95.4" hidden="1" x14ac:dyDescent="0.25">
      <c r="A9" s="649" t="s">
        <v>169</v>
      </c>
      <c r="B9" s="654"/>
      <c r="C9" s="654"/>
      <c r="D9" s="654"/>
      <c r="E9" s="668"/>
      <c r="F9" s="657">
        <v>0.14000000000000001</v>
      </c>
      <c r="G9" s="657"/>
      <c r="H9" s="657"/>
      <c r="I9" s="657"/>
      <c r="J9" s="654"/>
      <c r="K9" s="654"/>
      <c r="L9" s="654"/>
      <c r="M9" s="657"/>
      <c r="N9" s="654"/>
      <c r="O9" s="657"/>
      <c r="P9" s="667"/>
    </row>
    <row r="10" spans="1:16" ht="95.4" hidden="1" x14ac:dyDescent="0.25">
      <c r="A10" s="649" t="s">
        <v>168</v>
      </c>
      <c r="B10" s="654"/>
      <c r="C10" s="654"/>
      <c r="D10" s="654"/>
      <c r="E10" s="668"/>
      <c r="F10" s="657">
        <v>0.2</v>
      </c>
      <c r="G10" s="657"/>
      <c r="H10" s="657"/>
      <c r="I10" s="657"/>
      <c r="J10" s="654"/>
      <c r="K10" s="654"/>
      <c r="L10" s="654"/>
      <c r="M10" s="657"/>
      <c r="N10" s="654"/>
      <c r="O10" s="657"/>
      <c r="P10" s="667"/>
    </row>
    <row r="11" spans="1:16" x14ac:dyDescent="0.25">
      <c r="A11" s="640"/>
      <c r="B11" s="641"/>
      <c r="C11" s="641"/>
      <c r="D11" s="641"/>
      <c r="E11" s="641"/>
      <c r="F11" s="641"/>
      <c r="G11" s="641"/>
      <c r="H11" s="641"/>
      <c r="I11" s="641"/>
      <c r="J11" s="641"/>
      <c r="K11" s="641"/>
      <c r="L11" s="641"/>
      <c r="M11" s="407"/>
      <c r="N11" s="641"/>
      <c r="O11" s="641"/>
    </row>
    <row r="12" spans="1:16" ht="40.35" customHeight="1" x14ac:dyDescent="0.25">
      <c r="A12" s="507" t="s">
        <v>122</v>
      </c>
      <c r="B12" s="872">
        <v>0.32</v>
      </c>
      <c r="C12" s="873"/>
      <c r="D12" s="874"/>
      <c r="E12" s="877">
        <v>0.62</v>
      </c>
      <c r="F12" s="878"/>
      <c r="G12" s="720"/>
      <c r="H12" s="720"/>
      <c r="I12" s="720"/>
      <c r="J12" s="720"/>
      <c r="K12" s="720"/>
      <c r="L12" s="732"/>
      <c r="M12" s="732"/>
      <c r="N12" s="733"/>
      <c r="O12" s="720"/>
      <c r="P12" s="659">
        <v>0.48</v>
      </c>
    </row>
    <row r="13" spans="1:16" ht="40.35" customHeight="1" x14ac:dyDescent="0.25">
      <c r="A13" s="642" t="s">
        <v>162</v>
      </c>
      <c r="B13" s="839">
        <f>B12*2^0.5</f>
        <v>0.45254833995939048</v>
      </c>
      <c r="C13" s="840"/>
      <c r="D13" s="841"/>
      <c r="E13" s="877">
        <v>0.87</v>
      </c>
      <c r="F13" s="878"/>
      <c r="G13" s="721"/>
      <c r="H13" s="721"/>
      <c r="I13" s="721"/>
      <c r="J13" s="721"/>
      <c r="K13" s="721"/>
      <c r="L13" s="734"/>
      <c r="M13" s="734"/>
      <c r="N13" s="735"/>
      <c r="O13" s="721"/>
      <c r="P13" s="659">
        <v>0.68</v>
      </c>
    </row>
    <row r="16" spans="1:16" ht="24.6" x14ac:dyDescent="0.4">
      <c r="A16" s="702" t="s">
        <v>229</v>
      </c>
    </row>
    <row r="17" spans="1:1" ht="24.6" x14ac:dyDescent="0.4">
      <c r="A17" s="702" t="s">
        <v>230</v>
      </c>
    </row>
  </sheetData>
  <sheetProtection password="EB3E" sheet="1" objects="1" scenarios="1" selectLockedCells="1"/>
  <mergeCells count="17">
    <mergeCell ref="B13:D13"/>
    <mergeCell ref="E12:F12"/>
    <mergeCell ref="B5:C5"/>
    <mergeCell ref="E5:F5"/>
    <mergeCell ref="E13:F13"/>
    <mergeCell ref="O1:P1"/>
    <mergeCell ref="A2:P2"/>
    <mergeCell ref="B12:D12"/>
    <mergeCell ref="G5:H5"/>
    <mergeCell ref="A3:P3"/>
    <mergeCell ref="E1:N1"/>
    <mergeCell ref="A4:A6"/>
    <mergeCell ref="A1:D1"/>
    <mergeCell ref="B4:D4"/>
    <mergeCell ref="E4:I4"/>
    <mergeCell ref="J4:L4"/>
    <mergeCell ref="J5:K5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7"/>
  <sheetViews>
    <sheetView workbookViewId="0">
      <selection activeCell="E37" sqref="E37"/>
    </sheetView>
  </sheetViews>
  <sheetFormatPr defaultRowHeight="13.2" x14ac:dyDescent="0.25"/>
  <cols>
    <col min="3" max="3" width="17.33203125" customWidth="1"/>
    <col min="4" max="4" width="17.5546875" customWidth="1"/>
    <col min="5" max="5" width="16.44140625" customWidth="1"/>
    <col min="6" max="6" width="20" customWidth="1"/>
    <col min="7" max="7" width="17.33203125" customWidth="1"/>
    <col min="8" max="8" width="13.6640625" customWidth="1"/>
    <col min="16" max="16" width="10.5546875" bestFit="1" customWidth="1"/>
    <col min="17" max="17" width="18.6640625" bestFit="1" customWidth="1"/>
    <col min="18" max="18" width="10.6640625" bestFit="1" customWidth="1"/>
    <col min="20" max="20" width="10" customWidth="1"/>
    <col min="22" max="22" width="9.44140625" customWidth="1"/>
  </cols>
  <sheetData>
    <row r="1" spans="1:33" s="2" customFormat="1" ht="17.399999999999999" x14ac:dyDescent="0.3">
      <c r="A1" s="894" t="s">
        <v>8</v>
      </c>
      <c r="B1" s="894"/>
      <c r="C1" s="894"/>
      <c r="D1" s="895" t="s">
        <v>70</v>
      </c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14"/>
    </row>
    <row r="2" spans="1:33" s="2" customFormat="1" x14ac:dyDescent="0.25">
      <c r="A2" s="13" t="s">
        <v>0</v>
      </c>
      <c r="B2" s="897" t="s">
        <v>67</v>
      </c>
      <c r="C2" s="898"/>
      <c r="D2" s="898"/>
      <c r="E2" s="898"/>
      <c r="F2" s="3"/>
      <c r="G2" s="3"/>
      <c r="H2" s="3"/>
      <c r="I2" s="3"/>
      <c r="J2" s="3"/>
      <c r="K2" s="3"/>
      <c r="L2" s="3"/>
      <c r="M2" s="3"/>
      <c r="N2" s="3"/>
      <c r="O2" s="14"/>
    </row>
    <row r="3" spans="1:33" s="2" customFormat="1" ht="15.6" x14ac:dyDescent="0.25">
      <c r="A3" s="299" t="s">
        <v>24</v>
      </c>
      <c r="B3" s="299"/>
      <c r="C3" s="884" t="s">
        <v>56</v>
      </c>
      <c r="D3" s="884"/>
      <c r="E3" s="884"/>
      <c r="F3" s="884"/>
      <c r="G3" s="884"/>
      <c r="H3" s="884"/>
      <c r="I3" s="6"/>
      <c r="O3" s="14"/>
    </row>
    <row r="4" spans="1:33" s="4" customFormat="1" ht="15.6" x14ac:dyDescent="0.25">
      <c r="A4" s="11"/>
      <c r="B4" s="11"/>
      <c r="C4" s="12"/>
      <c r="D4" s="12"/>
      <c r="E4" s="12"/>
      <c r="F4" s="12"/>
      <c r="G4" s="12"/>
      <c r="H4" s="12"/>
      <c r="I4" s="11"/>
      <c r="O4" s="15"/>
    </row>
    <row r="5" spans="1:33" s="4" customFormat="1" ht="15.6" x14ac:dyDescent="0.25">
      <c r="A5" s="2" t="s">
        <v>1</v>
      </c>
      <c r="B5" s="10"/>
      <c r="C5" s="12"/>
      <c r="D5" s="12"/>
      <c r="E5" s="12"/>
      <c r="F5" s="12"/>
      <c r="G5" s="12"/>
      <c r="H5" s="12"/>
      <c r="I5" s="11"/>
      <c r="O5" s="15"/>
      <c r="P5" s="285" t="s">
        <v>102</v>
      </c>
      <c r="Q5" s="263" t="s">
        <v>38</v>
      </c>
      <c r="R5" s="284" t="s">
        <v>108</v>
      </c>
    </row>
    <row r="6" spans="1:33" s="2" customFormat="1" x14ac:dyDescent="0.25">
      <c r="C6" s="885" t="s">
        <v>55</v>
      </c>
      <c r="D6" s="886"/>
      <c r="E6" s="886"/>
      <c r="F6" s="886"/>
      <c r="G6" s="886"/>
      <c r="H6" s="886"/>
      <c r="J6" s="885" t="s">
        <v>12</v>
      </c>
      <c r="K6" s="887"/>
      <c r="L6" s="887"/>
      <c r="M6" s="887"/>
      <c r="N6" s="887"/>
      <c r="O6" s="14"/>
      <c r="X6" s="2">
        <f>W8</f>
        <v>282</v>
      </c>
      <c r="Z6" s="2">
        <f>V9</f>
        <v>282</v>
      </c>
      <c r="AB6" s="2">
        <f>V10</f>
        <v>1500</v>
      </c>
      <c r="AD6" s="2">
        <f>V83</f>
        <v>440</v>
      </c>
      <c r="AF6" s="2" t="str">
        <f>V89</f>
        <v/>
      </c>
    </row>
    <row r="7" spans="1:33" s="2" customFormat="1" ht="13.8" thickBot="1" x14ac:dyDescent="0.3">
      <c r="A7" s="23" t="s">
        <v>11</v>
      </c>
      <c r="B7" s="24" t="s">
        <v>5</v>
      </c>
      <c r="C7" s="20" t="s">
        <v>2</v>
      </c>
      <c r="D7" s="28">
        <v>1</v>
      </c>
      <c r="E7" s="28">
        <v>2</v>
      </c>
      <c r="F7" s="28">
        <v>3</v>
      </c>
      <c r="G7" s="20">
        <v>4</v>
      </c>
      <c r="H7" s="20">
        <v>5</v>
      </c>
      <c r="I7" s="7"/>
      <c r="J7" s="25">
        <v>1</v>
      </c>
      <c r="K7" s="20">
        <v>2</v>
      </c>
      <c r="L7" s="20">
        <v>3</v>
      </c>
      <c r="M7" s="21">
        <v>4</v>
      </c>
      <c r="N7" s="22">
        <v>5</v>
      </c>
      <c r="O7" s="14"/>
      <c r="X7" s="2" t="s">
        <v>6</v>
      </c>
      <c r="Y7" s="2" t="s">
        <v>11</v>
      </c>
      <c r="Z7" s="2" t="s">
        <v>6</v>
      </c>
      <c r="AA7" s="2" t="s">
        <v>11</v>
      </c>
      <c r="AB7" s="2" t="s">
        <v>6</v>
      </c>
      <c r="AC7" s="2" t="s">
        <v>11</v>
      </c>
      <c r="AD7" s="2" t="s">
        <v>6</v>
      </c>
      <c r="AE7" s="2" t="s">
        <v>11</v>
      </c>
      <c r="AF7" s="2" t="s">
        <v>6</v>
      </c>
      <c r="AG7" s="2" t="s">
        <v>11</v>
      </c>
    </row>
    <row r="8" spans="1:33" s="2" customFormat="1" ht="13.8" thickBot="1" x14ac:dyDescent="0.3">
      <c r="A8" s="26">
        <v>1</v>
      </c>
      <c r="B8" s="27">
        <v>2007</v>
      </c>
      <c r="C8" s="27">
        <v>282</v>
      </c>
      <c r="D8" s="27">
        <v>250</v>
      </c>
      <c r="E8" s="27"/>
      <c r="F8" s="27"/>
      <c r="G8" s="27">
        <v>280</v>
      </c>
      <c r="H8" s="27">
        <v>420</v>
      </c>
      <c r="I8" s="9"/>
      <c r="J8" s="33">
        <f t="shared" ref="J8:N10" si="0">IF(D8="","",LOG(D8))</f>
        <v>2.3979400086720375</v>
      </c>
      <c r="K8" s="33" t="str">
        <f t="shared" si="0"/>
        <v/>
      </c>
      <c r="L8" s="33" t="str">
        <f t="shared" si="0"/>
        <v/>
      </c>
      <c r="M8" s="33">
        <f t="shared" si="0"/>
        <v>2.4471580313422194</v>
      </c>
      <c r="N8" s="33">
        <f t="shared" si="0"/>
        <v>2.6232492903979003</v>
      </c>
      <c r="O8" s="14"/>
      <c r="P8" s="173">
        <f>(MAX(J8:N9)-MIN(J8:N9))^2/2</f>
        <v>2.5382136215912114E-2</v>
      </c>
      <c r="Q8" s="2">
        <f>VAR(J8:N9)</f>
        <v>1.0905473294986709E-2</v>
      </c>
      <c r="R8" s="4">
        <f t="shared" ref="R8:R14" si="1">COUNT(J8:O8)</f>
        <v>3</v>
      </c>
      <c r="V8" s="4">
        <f>IF(C8="","",C8)</f>
        <v>282</v>
      </c>
      <c r="W8" s="2">
        <f>IF(V8=V7,"",IF(V8=0,"",V8))</f>
        <v>282</v>
      </c>
      <c r="X8" s="4">
        <f>IF(W8="","",IF(W8=$X$6,STDEV(J8:N8),""))</f>
        <v>0.11845872537386296</v>
      </c>
      <c r="Y8" s="4">
        <f>IF(W8="","",IF(W8=$Z$6,COUNT(J8:N8),""))</f>
        <v>3</v>
      </c>
      <c r="Z8" s="4">
        <f>IF(W8="","",IF(W8=$Z$6,STDEV(J8:N8),""))</f>
        <v>0.11845872537386296</v>
      </c>
      <c r="AA8" s="4">
        <f>IF(W8="","",IF(W8=$Z$6,COUNT(J8:N8),""))</f>
        <v>3</v>
      </c>
      <c r="AB8" s="4" t="str">
        <f>IF(W8="","",IF(W8=$AB$6,STDEV(J8:N8),""))</f>
        <v/>
      </c>
      <c r="AC8" s="4" t="str">
        <f>IF(W8="","",IF(W8=$AB$6,COUNT(J8:N8),""))</f>
        <v/>
      </c>
      <c r="AD8" s="4" t="str">
        <f>IF(W8="","",IF(W8=$AD$6,STDEV(J8:N8),""))</f>
        <v/>
      </c>
      <c r="AE8" s="4" t="str">
        <f>IF(W8="","",IF(W8=$AD$6,COUNT(J8:N8),""))</f>
        <v/>
      </c>
      <c r="AF8" s="4" t="str">
        <f>IF(W8="","",IF(W8=$AF$6,STDEV(J8:N8),""))</f>
        <v/>
      </c>
      <c r="AG8" s="4" t="str">
        <f>IF(W8="","",IF(W8=$AF$6,COUNT(J8:N8),""))</f>
        <v/>
      </c>
    </row>
    <row r="9" spans="1:33" s="2" customFormat="1" ht="13.8" thickBot="1" x14ac:dyDescent="0.3">
      <c r="A9" s="18">
        <v>2</v>
      </c>
      <c r="B9" s="19">
        <v>2007</v>
      </c>
      <c r="C9" s="19">
        <v>282</v>
      </c>
      <c r="D9" s="19"/>
      <c r="E9" s="19"/>
      <c r="F9" s="19"/>
      <c r="G9" s="19"/>
      <c r="H9" s="19">
        <v>370</v>
      </c>
      <c r="I9" s="9"/>
      <c r="J9" s="33" t="str">
        <f t="shared" si="0"/>
        <v/>
      </c>
      <c r="K9" s="33" t="str">
        <f t="shared" si="0"/>
        <v/>
      </c>
      <c r="L9" s="33" t="str">
        <f t="shared" si="0"/>
        <v/>
      </c>
      <c r="M9" s="33" t="str">
        <f t="shared" si="0"/>
        <v/>
      </c>
      <c r="N9" s="33">
        <f t="shared" si="0"/>
        <v>2.568201724066995</v>
      </c>
      <c r="O9" s="14"/>
      <c r="R9" s="4">
        <f t="shared" si="1"/>
        <v>1</v>
      </c>
      <c r="V9" s="4">
        <f t="shared" ref="V9:V17" si="2">IF(C9="","",C9)</f>
        <v>282</v>
      </c>
      <c r="W9" s="2" t="str">
        <f>IF(V9=V8,"",IF(V9=0,"",V9))</f>
        <v/>
      </c>
      <c r="X9" s="4" t="str">
        <f>IF(W9=18000,STDEV(J9:N9),"")</f>
        <v/>
      </c>
      <c r="Y9" s="4" t="str">
        <f>IF(W9=18000,COUNT(J9:N9),"")</f>
        <v/>
      </c>
      <c r="Z9" s="4" t="str">
        <f t="shared" ref="Z9:Z75" si="3">IF(W9="","",IF(W9=$Z$6,STDEV(J9:N9),""))</f>
        <v/>
      </c>
      <c r="AA9" s="4" t="str">
        <f t="shared" ref="AA9:AA75" si="4">IF(W9="","",IF(W9=$Z$6,COUNT(J9:N9),""))</f>
        <v/>
      </c>
      <c r="AB9" s="4" t="str">
        <f t="shared" ref="AB9:AB75" si="5">IF(W9="","",IF(W9=$AB$6,STDEV(J9:N9),""))</f>
        <v/>
      </c>
      <c r="AC9" s="4" t="str">
        <f t="shared" ref="AC9:AC75" si="6">IF(W9="","",IF(W9=$AB$6,COUNT(J9:N9),""))</f>
        <v/>
      </c>
      <c r="AD9" s="4" t="str">
        <f t="shared" ref="AD9:AD75" si="7">IF(W9="","",IF(W9=$AD$6,STDEV(J9:N9),""))</f>
        <v/>
      </c>
      <c r="AE9" s="4" t="str">
        <f t="shared" ref="AE9:AE75" si="8">IF(W9="","",IF(W9=$AD$6,COUNT(J9:N9),""))</f>
        <v/>
      </c>
      <c r="AF9" s="4" t="str">
        <f t="shared" ref="AF9:AF75" si="9">IF(W9="","",IF(W9=$AF$6,STDEV(J9:N9),""))</f>
        <v/>
      </c>
      <c r="AG9" s="4" t="str">
        <f t="shared" ref="AG9:AG75" si="10">IF(W9="","",IF(W9=$AF$6,COUNT(J9:N9),""))</f>
        <v/>
      </c>
    </row>
    <row r="10" spans="1:33" s="2" customFormat="1" x14ac:dyDescent="0.25">
      <c r="A10" s="18">
        <v>3</v>
      </c>
      <c r="B10" s="435">
        <v>2008</v>
      </c>
      <c r="C10" s="435">
        <v>1500</v>
      </c>
      <c r="D10" s="435">
        <v>1700</v>
      </c>
      <c r="E10" s="435">
        <v>1900</v>
      </c>
      <c r="F10" s="436"/>
      <c r="G10" s="436"/>
      <c r="H10" s="436"/>
      <c r="I10" s="9"/>
      <c r="J10" s="33">
        <f t="shared" si="0"/>
        <v>3.2304489213782741</v>
      </c>
      <c r="K10" s="33">
        <f t="shared" si="0"/>
        <v>3.2787536009528289</v>
      </c>
      <c r="L10" s="33" t="str">
        <f t="shared" si="0"/>
        <v/>
      </c>
      <c r="M10" s="33" t="str">
        <f t="shared" si="0"/>
        <v/>
      </c>
      <c r="N10" s="33" t="str">
        <f t="shared" si="0"/>
        <v/>
      </c>
      <c r="O10" s="14"/>
      <c r="P10" s="173">
        <f>(MAX(J10:N10)-MIN(J10:N10))^2/2</f>
        <v>1.1666710344002036E-3</v>
      </c>
      <c r="Q10" s="2">
        <f>VAR(J10:N10)</f>
        <v>1.1666710344002036E-3</v>
      </c>
      <c r="R10" s="4">
        <f>COUNT(J10:O10)</f>
        <v>2</v>
      </c>
      <c r="V10" s="4">
        <f t="shared" si="2"/>
        <v>1500</v>
      </c>
      <c r="W10" s="2">
        <f>IF(V10=V9,"",IF(V10=0,"",V10))</f>
        <v>1500</v>
      </c>
      <c r="X10" s="4" t="str">
        <f>IF(W10=18000,STDEV(J10:N10),"")</f>
        <v/>
      </c>
      <c r="Y10" s="4"/>
      <c r="Z10" s="4" t="str">
        <f t="shared" si="3"/>
        <v/>
      </c>
      <c r="AA10" s="4" t="str">
        <f t="shared" si="4"/>
        <v/>
      </c>
      <c r="AB10" s="4">
        <f t="shared" si="5"/>
        <v>3.4156566490210982E-2</v>
      </c>
      <c r="AC10" s="4">
        <f t="shared" si="6"/>
        <v>2</v>
      </c>
      <c r="AD10" s="4" t="str">
        <f t="shared" si="7"/>
        <v/>
      </c>
      <c r="AE10" s="4" t="str">
        <f t="shared" si="8"/>
        <v/>
      </c>
      <c r="AF10" s="4" t="str">
        <f t="shared" si="9"/>
        <v/>
      </c>
      <c r="AG10" s="4" t="str">
        <f t="shared" si="10"/>
        <v/>
      </c>
    </row>
    <row r="11" spans="1:33" s="2" customFormat="1" x14ac:dyDescent="0.25">
      <c r="A11" s="18">
        <v>4</v>
      </c>
      <c r="B11" s="19"/>
      <c r="C11" s="19"/>
      <c r="D11" s="19"/>
      <c r="E11" s="19"/>
      <c r="F11" s="19"/>
      <c r="G11" s="19"/>
      <c r="H11" s="19"/>
      <c r="I11" s="9"/>
      <c r="J11" s="36" t="str">
        <f t="shared" ref="J11:N14" si="11">IF(D11="","",FLOOR(LOG(D11),1))</f>
        <v/>
      </c>
      <c r="K11" s="37" t="str">
        <f t="shared" si="11"/>
        <v/>
      </c>
      <c r="L11" s="37" t="str">
        <f t="shared" si="11"/>
        <v/>
      </c>
      <c r="M11" s="37" t="str">
        <f t="shared" si="11"/>
        <v/>
      </c>
      <c r="N11" s="38" t="str">
        <f t="shared" si="11"/>
        <v/>
      </c>
      <c r="O11" s="14"/>
      <c r="R11" s="4">
        <f t="shared" si="1"/>
        <v>0</v>
      </c>
      <c r="V11" s="4" t="str">
        <f t="shared" si="2"/>
        <v/>
      </c>
      <c r="W11" s="2" t="str">
        <f>IF(V11=V10,"",IF(V11=0,"",V11))</f>
        <v/>
      </c>
      <c r="X11" s="4" t="str">
        <f>IF(W11=18000,STDEV(J11:N11),"")</f>
        <v/>
      </c>
      <c r="Y11" s="4"/>
      <c r="Z11" s="4" t="str">
        <f t="shared" si="3"/>
        <v/>
      </c>
      <c r="AA11" s="4" t="str">
        <f t="shared" si="4"/>
        <v/>
      </c>
      <c r="AB11" s="4" t="str">
        <f t="shared" si="5"/>
        <v/>
      </c>
      <c r="AC11" s="4" t="str">
        <f t="shared" si="6"/>
        <v/>
      </c>
      <c r="AD11" s="4" t="str">
        <f t="shared" si="7"/>
        <v/>
      </c>
      <c r="AE11" s="4" t="str">
        <f t="shared" si="8"/>
        <v/>
      </c>
      <c r="AF11" s="4" t="str">
        <f t="shared" si="9"/>
        <v/>
      </c>
      <c r="AG11" s="4" t="str">
        <f t="shared" si="10"/>
        <v/>
      </c>
    </row>
    <row r="12" spans="1:33" s="2" customFormat="1" x14ac:dyDescent="0.25">
      <c r="A12" s="18">
        <v>5</v>
      </c>
      <c r="B12" s="19"/>
      <c r="C12" s="19"/>
      <c r="D12" s="19"/>
      <c r="E12" s="19"/>
      <c r="F12" s="19"/>
      <c r="G12" s="19"/>
      <c r="H12" s="19"/>
      <c r="I12" s="9"/>
      <c r="J12" s="36" t="str">
        <f t="shared" si="11"/>
        <v/>
      </c>
      <c r="K12" s="37" t="str">
        <f t="shared" si="11"/>
        <v/>
      </c>
      <c r="L12" s="37" t="str">
        <f t="shared" si="11"/>
        <v/>
      </c>
      <c r="M12" s="37" t="str">
        <f t="shared" si="11"/>
        <v/>
      </c>
      <c r="N12" s="38" t="str">
        <f t="shared" si="11"/>
        <v/>
      </c>
      <c r="O12" s="14"/>
      <c r="R12" s="4">
        <f t="shared" si="1"/>
        <v>0</v>
      </c>
      <c r="V12" s="4" t="str">
        <f t="shared" si="2"/>
        <v/>
      </c>
      <c r="W12" s="2" t="str">
        <f t="shared" ref="W12:W24" si="12">IF(V12=V11,"",V12)</f>
        <v/>
      </c>
      <c r="X12" s="4"/>
      <c r="Y12" s="4"/>
      <c r="Z12" s="4" t="str">
        <f t="shared" si="3"/>
        <v/>
      </c>
      <c r="AA12" s="4" t="str">
        <f t="shared" si="4"/>
        <v/>
      </c>
      <c r="AB12" s="4" t="str">
        <f t="shared" si="5"/>
        <v/>
      </c>
      <c r="AC12" s="4" t="str">
        <f t="shared" si="6"/>
        <v/>
      </c>
      <c r="AD12" s="4" t="str">
        <f t="shared" si="7"/>
        <v/>
      </c>
      <c r="AE12" s="4" t="str">
        <f t="shared" si="8"/>
        <v/>
      </c>
      <c r="AF12" s="4" t="str">
        <f t="shared" si="9"/>
        <v/>
      </c>
      <c r="AG12" s="4" t="str">
        <f t="shared" si="10"/>
        <v/>
      </c>
    </row>
    <row r="13" spans="1:33" s="2" customFormat="1" x14ac:dyDescent="0.25">
      <c r="A13" s="18">
        <v>6</v>
      </c>
      <c r="B13" s="19"/>
      <c r="C13" s="19"/>
      <c r="D13" s="19"/>
      <c r="E13" s="19"/>
      <c r="F13" s="19"/>
      <c r="G13" s="19"/>
      <c r="H13" s="19"/>
      <c r="I13" s="9"/>
      <c r="J13" s="36" t="str">
        <f t="shared" si="11"/>
        <v/>
      </c>
      <c r="K13" s="37" t="str">
        <f t="shared" si="11"/>
        <v/>
      </c>
      <c r="L13" s="37" t="str">
        <f t="shared" si="11"/>
        <v/>
      </c>
      <c r="M13" s="37" t="str">
        <f t="shared" si="11"/>
        <v/>
      </c>
      <c r="N13" s="38" t="str">
        <f t="shared" si="11"/>
        <v/>
      </c>
      <c r="O13" s="14"/>
      <c r="R13" s="4">
        <f t="shared" si="1"/>
        <v>0</v>
      </c>
      <c r="V13" s="4" t="str">
        <f t="shared" si="2"/>
        <v/>
      </c>
      <c r="W13" s="2" t="str">
        <f t="shared" si="12"/>
        <v/>
      </c>
      <c r="X13" s="4"/>
      <c r="Y13" s="4"/>
      <c r="Z13" s="4" t="str">
        <f t="shared" si="3"/>
        <v/>
      </c>
      <c r="AA13" s="4" t="str">
        <f t="shared" si="4"/>
        <v/>
      </c>
      <c r="AB13" s="4" t="str">
        <f t="shared" si="5"/>
        <v/>
      </c>
      <c r="AC13" s="4" t="str">
        <f t="shared" si="6"/>
        <v/>
      </c>
      <c r="AD13" s="4" t="str">
        <f t="shared" si="7"/>
        <v/>
      </c>
      <c r="AE13" s="4" t="str">
        <f t="shared" si="8"/>
        <v/>
      </c>
      <c r="AF13" s="4" t="str">
        <f t="shared" si="9"/>
        <v/>
      </c>
      <c r="AG13" s="4" t="str">
        <f t="shared" si="10"/>
        <v/>
      </c>
    </row>
    <row r="14" spans="1:33" s="2" customFormat="1" x14ac:dyDescent="0.25">
      <c r="A14" s="18">
        <v>7</v>
      </c>
      <c r="B14" s="19"/>
      <c r="C14" s="19"/>
      <c r="D14" s="19"/>
      <c r="E14" s="19"/>
      <c r="F14" s="19"/>
      <c r="G14" s="19"/>
      <c r="H14" s="19"/>
      <c r="I14" s="9"/>
      <c r="J14" s="36" t="str">
        <f t="shared" si="11"/>
        <v/>
      </c>
      <c r="K14" s="37" t="str">
        <f t="shared" si="11"/>
        <v/>
      </c>
      <c r="L14" s="37" t="str">
        <f t="shared" si="11"/>
        <v/>
      </c>
      <c r="M14" s="37" t="str">
        <f t="shared" si="11"/>
        <v/>
      </c>
      <c r="N14" s="38" t="str">
        <f t="shared" si="11"/>
        <v/>
      </c>
      <c r="O14" s="14"/>
      <c r="R14" s="4">
        <f t="shared" si="1"/>
        <v>0</v>
      </c>
      <c r="V14" s="4" t="str">
        <f t="shared" si="2"/>
        <v/>
      </c>
      <c r="W14" s="2" t="str">
        <f t="shared" si="12"/>
        <v/>
      </c>
      <c r="X14" s="4"/>
      <c r="Y14" s="4"/>
      <c r="Z14" s="4" t="str">
        <f t="shared" si="3"/>
        <v/>
      </c>
      <c r="AA14" s="4" t="str">
        <f t="shared" si="4"/>
        <v/>
      </c>
      <c r="AB14" s="4" t="str">
        <f t="shared" si="5"/>
        <v/>
      </c>
      <c r="AC14" s="4" t="str">
        <f t="shared" si="6"/>
        <v/>
      </c>
      <c r="AD14" s="4" t="str">
        <f t="shared" si="7"/>
        <v/>
      </c>
      <c r="AE14" s="4" t="str">
        <f t="shared" si="8"/>
        <v/>
      </c>
      <c r="AF14" s="4" t="str">
        <f t="shared" si="9"/>
        <v/>
      </c>
      <c r="AG14" s="4" t="str">
        <f t="shared" si="10"/>
        <v/>
      </c>
    </row>
    <row r="15" spans="1:33" x14ac:dyDescent="0.25">
      <c r="R15" s="2"/>
      <c r="V15" s="4" t="str">
        <f t="shared" si="2"/>
        <v/>
      </c>
      <c r="W15" s="2" t="str">
        <f t="shared" si="12"/>
        <v/>
      </c>
      <c r="X15" s="4"/>
      <c r="Y15" s="4"/>
      <c r="Z15" s="4" t="str">
        <f t="shared" si="3"/>
        <v/>
      </c>
      <c r="AA15" s="4" t="str">
        <f t="shared" si="4"/>
        <v/>
      </c>
      <c r="AB15" s="4" t="str">
        <f t="shared" si="5"/>
        <v/>
      </c>
      <c r="AC15" s="4" t="str">
        <f t="shared" si="6"/>
        <v/>
      </c>
      <c r="AD15" s="4" t="str">
        <f t="shared" si="7"/>
        <v/>
      </c>
      <c r="AE15" s="4" t="str">
        <f t="shared" si="8"/>
        <v/>
      </c>
      <c r="AF15" s="4" t="str">
        <f t="shared" si="9"/>
        <v/>
      </c>
      <c r="AG15" s="4" t="str">
        <f t="shared" si="10"/>
        <v/>
      </c>
    </row>
    <row r="16" spans="1:33" x14ac:dyDescent="0.25">
      <c r="R16" s="2"/>
      <c r="V16" s="4" t="str">
        <f t="shared" si="2"/>
        <v/>
      </c>
      <c r="W16" s="2" t="str">
        <f t="shared" si="12"/>
        <v/>
      </c>
      <c r="X16" s="4"/>
      <c r="Y16" s="4"/>
      <c r="Z16" s="4" t="str">
        <f t="shared" si="3"/>
        <v/>
      </c>
      <c r="AA16" s="4" t="str">
        <f t="shared" si="4"/>
        <v/>
      </c>
      <c r="AB16" s="4" t="str">
        <f t="shared" si="5"/>
        <v/>
      </c>
      <c r="AC16" s="4" t="str">
        <f t="shared" si="6"/>
        <v/>
      </c>
      <c r="AD16" s="4" t="str">
        <f t="shared" si="7"/>
        <v/>
      </c>
      <c r="AE16" s="4" t="str">
        <f t="shared" si="8"/>
        <v/>
      </c>
      <c r="AF16" s="4" t="str">
        <f t="shared" si="9"/>
        <v/>
      </c>
      <c r="AG16" s="4" t="str">
        <f t="shared" si="10"/>
        <v/>
      </c>
    </row>
    <row r="17" spans="1:33" s="2" customFormat="1" ht="15.6" x14ac:dyDescent="0.25">
      <c r="A17" s="299" t="s">
        <v>24</v>
      </c>
      <c r="B17" s="299"/>
      <c r="C17" s="884" t="s">
        <v>72</v>
      </c>
      <c r="D17" s="884"/>
      <c r="E17" s="884"/>
      <c r="F17" s="884"/>
      <c r="G17" s="884"/>
      <c r="H17" s="884"/>
      <c r="I17" s="6"/>
      <c r="O17" s="14"/>
      <c r="V17" s="4" t="str">
        <f t="shared" si="2"/>
        <v>ANSAL</v>
      </c>
      <c r="W17" s="2" t="str">
        <f t="shared" si="12"/>
        <v>ANSAL</v>
      </c>
      <c r="X17" s="4"/>
      <c r="Y17" s="4"/>
      <c r="Z17" s="4" t="str">
        <f t="shared" si="3"/>
        <v/>
      </c>
      <c r="AA17" s="4" t="str">
        <f t="shared" si="4"/>
        <v/>
      </c>
      <c r="AB17" s="4" t="str">
        <f t="shared" si="5"/>
        <v/>
      </c>
      <c r="AC17" s="4" t="str">
        <f t="shared" si="6"/>
        <v/>
      </c>
      <c r="AD17" s="4" t="str">
        <f t="shared" si="7"/>
        <v/>
      </c>
      <c r="AE17" s="4" t="str">
        <f t="shared" si="8"/>
        <v/>
      </c>
      <c r="AF17" s="4" t="str">
        <f t="shared" si="9"/>
        <v/>
      </c>
      <c r="AG17" s="4" t="str">
        <f t="shared" si="10"/>
        <v/>
      </c>
    </row>
    <row r="18" spans="1:33" x14ac:dyDescent="0.25">
      <c r="R18" s="2"/>
      <c r="V18" s="191"/>
      <c r="W18" s="2">
        <f t="shared" si="12"/>
        <v>0</v>
      </c>
      <c r="X18" s="191"/>
      <c r="Y18" s="191"/>
      <c r="Z18" s="4" t="str">
        <f t="shared" si="3"/>
        <v/>
      </c>
      <c r="AA18" s="4" t="str">
        <f t="shared" si="4"/>
        <v/>
      </c>
      <c r="AB18" s="4" t="str">
        <f t="shared" si="5"/>
        <v/>
      </c>
      <c r="AC18" s="4" t="str">
        <f t="shared" si="6"/>
        <v/>
      </c>
      <c r="AD18" s="4" t="str">
        <f t="shared" si="7"/>
        <v/>
      </c>
      <c r="AE18" s="4" t="str">
        <f t="shared" si="8"/>
        <v/>
      </c>
      <c r="AF18" s="4" t="str">
        <f t="shared" si="9"/>
        <v/>
      </c>
      <c r="AG18" s="4" t="str">
        <f t="shared" si="10"/>
        <v/>
      </c>
    </row>
    <row r="19" spans="1:33" s="139" customFormat="1" x14ac:dyDescent="0.25">
      <c r="A19" s="1" t="s">
        <v>82</v>
      </c>
      <c r="B19" s="139" t="s">
        <v>79</v>
      </c>
      <c r="R19" s="2"/>
      <c r="V19" s="4"/>
      <c r="W19" s="2" t="str">
        <f t="shared" si="12"/>
        <v/>
      </c>
      <c r="X19" s="4"/>
      <c r="Y19" s="4"/>
      <c r="Z19" s="4" t="str">
        <f t="shared" si="3"/>
        <v/>
      </c>
      <c r="AA19" s="4" t="str">
        <f t="shared" si="4"/>
        <v/>
      </c>
      <c r="AB19" s="4" t="str">
        <f t="shared" si="5"/>
        <v/>
      </c>
      <c r="AC19" s="4" t="str">
        <f t="shared" si="6"/>
        <v/>
      </c>
      <c r="AD19" s="4" t="str">
        <f t="shared" si="7"/>
        <v/>
      </c>
      <c r="AE19" s="4" t="str">
        <f t="shared" si="8"/>
        <v/>
      </c>
      <c r="AF19" s="4" t="str">
        <f t="shared" si="9"/>
        <v/>
      </c>
      <c r="AG19" s="4" t="str">
        <f t="shared" si="10"/>
        <v/>
      </c>
    </row>
    <row r="20" spans="1:33" ht="16.8" x14ac:dyDescent="0.3">
      <c r="A20" s="158"/>
      <c r="R20" s="2"/>
      <c r="V20" s="4"/>
      <c r="W20" s="2" t="str">
        <f t="shared" si="12"/>
        <v/>
      </c>
      <c r="X20" s="4"/>
      <c r="Y20" s="4"/>
      <c r="Z20" s="4" t="str">
        <f t="shared" si="3"/>
        <v/>
      </c>
      <c r="AA20" s="4" t="str">
        <f t="shared" si="4"/>
        <v/>
      </c>
      <c r="AB20" s="4" t="str">
        <f t="shared" si="5"/>
        <v/>
      </c>
      <c r="AC20" s="4" t="str">
        <f t="shared" si="6"/>
        <v/>
      </c>
      <c r="AD20" s="4" t="str">
        <f t="shared" si="7"/>
        <v/>
      </c>
      <c r="AE20" s="4" t="str">
        <f t="shared" si="8"/>
        <v/>
      </c>
      <c r="AF20" s="4" t="str">
        <f t="shared" si="9"/>
        <v/>
      </c>
      <c r="AG20" s="4" t="str">
        <f t="shared" si="10"/>
        <v/>
      </c>
    </row>
    <row r="21" spans="1:33" s="2" customFormat="1" x14ac:dyDescent="0.25">
      <c r="C21" s="885" t="s">
        <v>55</v>
      </c>
      <c r="D21" s="886"/>
      <c r="E21" s="886"/>
      <c r="F21" s="886"/>
      <c r="G21" s="886"/>
      <c r="H21" s="886"/>
      <c r="J21" s="885" t="s">
        <v>12</v>
      </c>
      <c r="K21" s="887"/>
      <c r="L21" s="887"/>
      <c r="M21" s="887"/>
      <c r="N21" s="887"/>
      <c r="O21" s="14"/>
      <c r="V21" s="4"/>
      <c r="W21" s="2" t="str">
        <f t="shared" si="12"/>
        <v/>
      </c>
      <c r="X21" s="4"/>
      <c r="Y21" s="4"/>
      <c r="Z21" s="4" t="str">
        <f t="shared" si="3"/>
        <v/>
      </c>
      <c r="AA21" s="4" t="str">
        <f t="shared" si="4"/>
        <v/>
      </c>
      <c r="AB21" s="4" t="str">
        <f t="shared" si="5"/>
        <v/>
      </c>
      <c r="AC21" s="4" t="str">
        <f t="shared" si="6"/>
        <v/>
      </c>
      <c r="AD21" s="4" t="str">
        <f t="shared" si="7"/>
        <v/>
      </c>
      <c r="AE21" s="4" t="str">
        <f t="shared" si="8"/>
        <v/>
      </c>
      <c r="AF21" s="4" t="str">
        <f t="shared" si="9"/>
        <v/>
      </c>
      <c r="AG21" s="4" t="str">
        <f t="shared" si="10"/>
        <v/>
      </c>
    </row>
    <row r="22" spans="1:33" s="150" customFormat="1" ht="13.8" thickBot="1" x14ac:dyDescent="0.3">
      <c r="A22" s="341"/>
      <c r="B22" s="342" t="s">
        <v>5</v>
      </c>
      <c r="C22" s="342" t="s">
        <v>2</v>
      </c>
      <c r="D22" s="343" t="s">
        <v>75</v>
      </c>
      <c r="E22" s="343" t="s">
        <v>83</v>
      </c>
      <c r="F22" s="344" t="s">
        <v>76</v>
      </c>
      <c r="G22" s="341"/>
      <c r="H22" s="341"/>
      <c r="R22" s="2"/>
      <c r="V22" s="191"/>
      <c r="W22" s="2" t="str">
        <f t="shared" si="12"/>
        <v/>
      </c>
      <c r="X22" s="191"/>
      <c r="Y22" s="191"/>
      <c r="Z22" s="4" t="str">
        <f t="shared" si="3"/>
        <v/>
      </c>
      <c r="AA22" s="4" t="str">
        <f t="shared" si="4"/>
        <v/>
      </c>
      <c r="AB22" s="4" t="str">
        <f t="shared" si="5"/>
        <v/>
      </c>
      <c r="AC22" s="4" t="str">
        <f t="shared" si="6"/>
        <v/>
      </c>
      <c r="AD22" s="4" t="str">
        <f t="shared" si="7"/>
        <v/>
      </c>
      <c r="AE22" s="4" t="str">
        <f t="shared" si="8"/>
        <v/>
      </c>
      <c r="AF22" s="4" t="str">
        <f t="shared" si="9"/>
        <v/>
      </c>
      <c r="AG22" s="4" t="str">
        <f t="shared" si="10"/>
        <v/>
      </c>
    </row>
    <row r="23" spans="1:33" s="139" customFormat="1" ht="13.8" thickBot="1" x14ac:dyDescent="0.3">
      <c r="A23" s="338"/>
      <c r="B23" s="339">
        <v>2007</v>
      </c>
      <c r="C23" s="339">
        <v>282</v>
      </c>
      <c r="D23" s="339">
        <v>240</v>
      </c>
      <c r="E23" s="338"/>
      <c r="F23" s="340">
        <v>250</v>
      </c>
      <c r="G23" s="338"/>
      <c r="H23" s="338"/>
      <c r="J23" s="33">
        <f t="shared" ref="J23:N26" si="13">IF(D23="","",LOG(D23))</f>
        <v>2.3802112417116059</v>
      </c>
      <c r="K23" s="33" t="str">
        <f t="shared" si="13"/>
        <v/>
      </c>
      <c r="L23" s="33">
        <f t="shared" si="13"/>
        <v>2.3979400086720375</v>
      </c>
      <c r="M23" s="33" t="str">
        <f t="shared" si="13"/>
        <v/>
      </c>
      <c r="N23" s="33" t="str">
        <f t="shared" si="13"/>
        <v/>
      </c>
      <c r="P23" s="448">
        <f>(MAX(J23:N23)-MIN(J23:N23))^2/2</f>
        <v>1.571545889686451E-4</v>
      </c>
      <c r="Q23" s="457">
        <f>VAR(J23:N23)</f>
        <v>1.5715458896864513E-4</v>
      </c>
      <c r="R23" s="4">
        <f>COUNT(J23:O23)</f>
        <v>2</v>
      </c>
      <c r="V23" s="191"/>
      <c r="W23" s="2" t="str">
        <f t="shared" si="12"/>
        <v/>
      </c>
      <c r="X23" s="191"/>
      <c r="Y23" s="191"/>
      <c r="Z23" s="4" t="str">
        <f t="shared" si="3"/>
        <v/>
      </c>
      <c r="AA23" s="4" t="str">
        <f t="shared" si="4"/>
        <v/>
      </c>
      <c r="AB23" s="4" t="str">
        <f t="shared" si="5"/>
        <v/>
      </c>
      <c r="AC23" s="4" t="str">
        <f t="shared" si="6"/>
        <v/>
      </c>
      <c r="AD23" s="4" t="str">
        <f t="shared" si="7"/>
        <v/>
      </c>
      <c r="AE23" s="4" t="str">
        <f t="shared" si="8"/>
        <v/>
      </c>
      <c r="AF23" s="4" t="str">
        <f t="shared" si="9"/>
        <v/>
      </c>
      <c r="AG23" s="4" t="str">
        <f t="shared" si="10"/>
        <v/>
      </c>
    </row>
    <row r="24" spans="1:33" ht="13.8" thickBot="1" x14ac:dyDescent="0.3">
      <c r="A24" s="242"/>
      <c r="B24" s="899">
        <v>2008</v>
      </c>
      <c r="C24" s="899">
        <v>1500</v>
      </c>
      <c r="D24" s="295">
        <v>2100</v>
      </c>
      <c r="E24" s="295"/>
      <c r="F24" s="295">
        <v>1800</v>
      </c>
      <c r="G24" s="295"/>
      <c r="H24" s="295"/>
      <c r="J24" s="33">
        <f t="shared" si="13"/>
        <v>3.3222192947339191</v>
      </c>
      <c r="K24" s="33" t="str">
        <f t="shared" si="13"/>
        <v/>
      </c>
      <c r="L24" s="33">
        <f t="shared" si="13"/>
        <v>3.255272505103306</v>
      </c>
      <c r="M24" s="33" t="str">
        <f t="shared" si="13"/>
        <v/>
      </c>
      <c r="N24" s="33" t="str">
        <f t="shared" si="13"/>
        <v/>
      </c>
      <c r="P24" s="448">
        <f>(MAX(J24:N26)-MIN(J24:N26))^2/2</f>
        <v>1.0676701405590161E-2</v>
      </c>
      <c r="Q24" s="457">
        <f>VAR(J24:N26)</f>
        <v>3.0635772802905517E-3</v>
      </c>
      <c r="R24" s="4">
        <f>COUNT(J24:O24)</f>
        <v>2</v>
      </c>
      <c r="V24" s="202"/>
      <c r="W24" s="2" t="str">
        <f t="shared" si="12"/>
        <v/>
      </c>
      <c r="X24" s="202"/>
      <c r="Y24" s="202"/>
      <c r="Z24" s="4" t="str">
        <f t="shared" si="3"/>
        <v/>
      </c>
      <c r="AA24" s="4" t="str">
        <f t="shared" si="4"/>
        <v/>
      </c>
      <c r="AB24" s="4" t="str">
        <f t="shared" si="5"/>
        <v/>
      </c>
      <c r="AC24" s="4" t="str">
        <f t="shared" si="6"/>
        <v/>
      </c>
      <c r="AD24" s="4" t="str">
        <f t="shared" si="7"/>
        <v/>
      </c>
      <c r="AE24" s="4" t="str">
        <f t="shared" si="8"/>
        <v/>
      </c>
      <c r="AF24" s="4" t="str">
        <f t="shared" si="9"/>
        <v/>
      </c>
      <c r="AG24" s="4" t="str">
        <f t="shared" si="10"/>
        <v/>
      </c>
    </row>
    <row r="25" spans="1:33" ht="13.8" thickBot="1" x14ac:dyDescent="0.3">
      <c r="A25" s="242"/>
      <c r="B25" s="900"/>
      <c r="C25" s="900"/>
      <c r="D25" s="295">
        <v>2000</v>
      </c>
      <c r="E25" s="295"/>
      <c r="F25" s="295">
        <v>1900</v>
      </c>
      <c r="G25" s="295"/>
      <c r="H25" s="295"/>
      <c r="J25" s="33">
        <f t="shared" si="13"/>
        <v>3.3010299956639813</v>
      </c>
      <c r="K25" s="33" t="str">
        <f t="shared" si="13"/>
        <v/>
      </c>
      <c r="L25" s="33">
        <f t="shared" si="13"/>
        <v>3.2787536009528289</v>
      </c>
      <c r="M25" s="33" t="str">
        <f t="shared" si="13"/>
        <v/>
      </c>
      <c r="N25" s="33" t="str">
        <f t="shared" si="13"/>
        <v/>
      </c>
      <c r="R25" s="4">
        <f>COUNT(J25:O25)</f>
        <v>2</v>
      </c>
      <c r="V25" s="202"/>
      <c r="W25" s="2"/>
      <c r="X25" s="202"/>
      <c r="Y25" s="202"/>
      <c r="Z25" s="4"/>
      <c r="AA25" s="4"/>
      <c r="AB25" s="4"/>
      <c r="AC25" s="4"/>
      <c r="AD25" s="4"/>
      <c r="AE25" s="4"/>
      <c r="AF25" s="4"/>
      <c r="AG25" s="4"/>
    </row>
    <row r="26" spans="1:33" x14ac:dyDescent="0.25">
      <c r="A26" s="242"/>
      <c r="B26" s="901"/>
      <c r="C26" s="901"/>
      <c r="D26" s="295">
        <v>2100</v>
      </c>
      <c r="E26" s="295"/>
      <c r="F26" s="295">
        <v>1500</v>
      </c>
      <c r="G26" s="295"/>
      <c r="H26" s="295"/>
      <c r="J26" s="33">
        <f t="shared" si="13"/>
        <v>3.3222192947339191</v>
      </c>
      <c r="K26" s="33" t="str">
        <f t="shared" si="13"/>
        <v/>
      </c>
      <c r="L26" s="33">
        <f t="shared" si="13"/>
        <v>3.1760912590556813</v>
      </c>
      <c r="M26" s="33" t="str">
        <f t="shared" si="13"/>
        <v/>
      </c>
      <c r="N26" s="33" t="str">
        <f t="shared" si="13"/>
        <v/>
      </c>
      <c r="R26" s="4">
        <f>COUNT(J26:O26)</f>
        <v>2</v>
      </c>
      <c r="V26" s="202"/>
      <c r="W26" s="2"/>
      <c r="X26" s="202"/>
      <c r="Y26" s="202"/>
      <c r="Z26" s="4"/>
      <c r="AA26" s="4"/>
      <c r="AB26" s="4"/>
      <c r="AC26" s="4"/>
      <c r="AD26" s="4"/>
      <c r="AE26" s="4"/>
      <c r="AF26" s="4"/>
      <c r="AG26" s="4"/>
    </row>
    <row r="27" spans="1:33" x14ac:dyDescent="0.25">
      <c r="A27" s="252"/>
      <c r="B27" s="456"/>
      <c r="C27" s="456"/>
      <c r="D27" s="456"/>
      <c r="E27" s="456"/>
      <c r="F27" s="456"/>
      <c r="G27" s="456"/>
      <c r="H27" s="456"/>
      <c r="J27" s="307"/>
      <c r="K27" s="307"/>
      <c r="L27" s="307"/>
      <c r="M27" s="307"/>
      <c r="N27" s="307"/>
      <c r="R27" s="2"/>
      <c r="V27" s="202"/>
      <c r="W27" s="2"/>
      <c r="X27" s="202"/>
      <c r="Y27" s="202"/>
      <c r="Z27" s="4"/>
      <c r="AA27" s="4"/>
      <c r="AB27" s="4"/>
      <c r="AC27" s="4"/>
      <c r="AD27" s="4"/>
      <c r="AE27" s="4"/>
      <c r="AF27" s="4"/>
      <c r="AG27" s="4"/>
    </row>
    <row r="28" spans="1:33" x14ac:dyDescent="0.25">
      <c r="A28" s="252"/>
      <c r="B28" s="456"/>
      <c r="C28" s="456"/>
      <c r="D28" s="456"/>
      <c r="E28" s="456"/>
      <c r="F28" s="456"/>
      <c r="G28" s="456"/>
      <c r="H28" s="456"/>
      <c r="J28" s="307"/>
      <c r="K28" s="307"/>
      <c r="L28" s="307"/>
      <c r="M28" s="307"/>
      <c r="N28" s="307"/>
      <c r="R28" s="2"/>
      <c r="V28" s="202"/>
      <c r="W28" s="2"/>
      <c r="X28" s="202"/>
      <c r="Y28" s="202"/>
      <c r="Z28" s="4"/>
      <c r="AA28" s="4"/>
      <c r="AB28" s="4"/>
      <c r="AC28" s="4"/>
      <c r="AD28" s="4"/>
      <c r="AE28" s="4"/>
      <c r="AF28" s="4"/>
      <c r="AG28" s="4"/>
    </row>
    <row r="29" spans="1:33" x14ac:dyDescent="0.25">
      <c r="R29" s="2"/>
      <c r="V29" s="4" t="str">
        <f>IF(C29="","",C29)</f>
        <v/>
      </c>
      <c r="W29" s="2" t="str">
        <f>IF(V29=V24,"",IF(V29=0,"",V29))</f>
        <v/>
      </c>
      <c r="X29" s="4" t="str">
        <f>IF(W29=18000,STDEV(J29:N31),"")</f>
        <v/>
      </c>
      <c r="Y29" s="4" t="str">
        <f>IF(W29=18000,COUNT(J29:N31),"")</f>
        <v/>
      </c>
      <c r="Z29" s="4" t="str">
        <f t="shared" si="3"/>
        <v/>
      </c>
      <c r="AA29" s="4" t="str">
        <f t="shared" si="4"/>
        <v/>
      </c>
      <c r="AB29" s="4" t="str">
        <f t="shared" si="5"/>
        <v/>
      </c>
      <c r="AC29" s="4" t="str">
        <f t="shared" si="6"/>
        <v/>
      </c>
      <c r="AD29" s="4" t="str">
        <f t="shared" si="7"/>
        <v/>
      </c>
      <c r="AE29" s="4" t="str">
        <f t="shared" si="8"/>
        <v/>
      </c>
      <c r="AF29" s="4" t="str">
        <f t="shared" si="9"/>
        <v/>
      </c>
      <c r="AG29" s="4" t="str">
        <f t="shared" si="10"/>
        <v/>
      </c>
    </row>
    <row r="30" spans="1:33" s="2" customFormat="1" ht="15.6" x14ac:dyDescent="0.25">
      <c r="A30" s="299" t="s">
        <v>24</v>
      </c>
      <c r="B30" s="299"/>
      <c r="C30" s="884" t="s">
        <v>84</v>
      </c>
      <c r="D30" s="884"/>
      <c r="E30" s="884"/>
      <c r="F30" s="884"/>
      <c r="G30" s="884"/>
      <c r="H30" s="884"/>
      <c r="I30" s="6"/>
      <c r="O30" s="14"/>
      <c r="V30" s="4" t="str">
        <f>IF(C30="","",C30)</f>
        <v>PSSAL</v>
      </c>
      <c r="W30" s="2" t="str">
        <f t="shared" ref="W30:W37" si="14">IF(V30=V29,"",IF(V30=0,"",V30))</f>
        <v>PSSAL</v>
      </c>
      <c r="X30" s="4" t="str">
        <f t="shared" ref="X30:X36" si="15">IF(W30=18000,STDEV(J30:N30),"")</f>
        <v/>
      </c>
      <c r="Y30" s="191"/>
      <c r="Z30" s="4" t="str">
        <f t="shared" si="3"/>
        <v/>
      </c>
      <c r="AA30" s="4" t="str">
        <f t="shared" si="4"/>
        <v/>
      </c>
      <c r="AB30" s="4" t="str">
        <f t="shared" si="5"/>
        <v/>
      </c>
      <c r="AC30" s="4" t="str">
        <f t="shared" si="6"/>
        <v/>
      </c>
      <c r="AD30" s="4" t="str">
        <f t="shared" si="7"/>
        <v/>
      </c>
      <c r="AE30" s="4" t="str">
        <f t="shared" si="8"/>
        <v/>
      </c>
      <c r="AF30" s="4" t="str">
        <f t="shared" si="9"/>
        <v/>
      </c>
      <c r="AG30" s="4" t="str">
        <f t="shared" si="10"/>
        <v/>
      </c>
    </row>
    <row r="31" spans="1:33" s="4" customFormat="1" ht="15.6" x14ac:dyDescent="0.25">
      <c r="A31" s="11"/>
      <c r="B31" s="11"/>
      <c r="C31" s="12"/>
      <c r="D31" s="12"/>
      <c r="E31" s="12"/>
      <c r="F31" s="12"/>
      <c r="G31" s="12"/>
      <c r="H31" s="12"/>
      <c r="I31" s="11"/>
      <c r="O31" s="15"/>
      <c r="R31" s="2"/>
      <c r="V31" s="4" t="str">
        <f>IF(C31="","",C31)</f>
        <v/>
      </c>
      <c r="W31" s="2" t="str">
        <f t="shared" si="14"/>
        <v/>
      </c>
      <c r="X31" s="4" t="str">
        <f t="shared" si="15"/>
        <v/>
      </c>
      <c r="Y31" s="191"/>
      <c r="Z31" s="4" t="str">
        <f t="shared" si="3"/>
        <v/>
      </c>
      <c r="AA31" s="4" t="str">
        <f t="shared" si="4"/>
        <v/>
      </c>
      <c r="AB31" s="4" t="str">
        <f t="shared" si="5"/>
        <v/>
      </c>
      <c r="AC31" s="4" t="str">
        <f t="shared" si="6"/>
        <v/>
      </c>
      <c r="AD31" s="4" t="str">
        <f t="shared" si="7"/>
        <v/>
      </c>
      <c r="AE31" s="4" t="str">
        <f t="shared" si="8"/>
        <v/>
      </c>
      <c r="AF31" s="4" t="str">
        <f t="shared" si="9"/>
        <v/>
      </c>
      <c r="AG31" s="4" t="str">
        <f t="shared" si="10"/>
        <v/>
      </c>
    </row>
    <row r="32" spans="1:33" s="4" customFormat="1" ht="15.6" x14ac:dyDescent="0.25">
      <c r="A32" s="2" t="s">
        <v>1</v>
      </c>
      <c r="B32" s="10"/>
      <c r="C32" s="12"/>
      <c r="D32" s="12"/>
      <c r="E32" s="12"/>
      <c r="F32" s="12"/>
      <c r="G32" s="12"/>
      <c r="H32" s="12"/>
      <c r="I32" s="11"/>
      <c r="O32" s="15"/>
      <c r="R32" s="2"/>
      <c r="V32" s="4" t="str">
        <f>IF(C32="","",C32)</f>
        <v/>
      </c>
      <c r="W32" s="2" t="str">
        <f t="shared" si="14"/>
        <v/>
      </c>
      <c r="X32" s="4" t="str">
        <f t="shared" si="15"/>
        <v/>
      </c>
      <c r="Y32" s="191"/>
      <c r="Z32" s="4" t="str">
        <f t="shared" si="3"/>
        <v/>
      </c>
      <c r="AA32" s="4" t="str">
        <f t="shared" si="4"/>
        <v/>
      </c>
      <c r="AB32" s="4" t="str">
        <f t="shared" si="5"/>
        <v/>
      </c>
      <c r="AC32" s="4" t="str">
        <f t="shared" si="6"/>
        <v/>
      </c>
      <c r="AD32" s="4" t="str">
        <f t="shared" si="7"/>
        <v/>
      </c>
      <c r="AE32" s="4" t="str">
        <f t="shared" si="8"/>
        <v/>
      </c>
      <c r="AF32" s="4" t="str">
        <f t="shared" si="9"/>
        <v/>
      </c>
      <c r="AG32" s="4" t="str">
        <f t="shared" si="10"/>
        <v/>
      </c>
    </row>
    <row r="33" spans="1:33" s="2" customFormat="1" x14ac:dyDescent="0.25">
      <c r="C33" s="885" t="s">
        <v>55</v>
      </c>
      <c r="D33" s="886"/>
      <c r="E33" s="886"/>
      <c r="F33" s="886"/>
      <c r="G33" s="886"/>
      <c r="H33" s="886"/>
      <c r="J33" s="885" t="s">
        <v>12</v>
      </c>
      <c r="K33" s="887"/>
      <c r="L33" s="887"/>
      <c r="M33" s="887"/>
      <c r="N33" s="887"/>
      <c r="O33" s="14"/>
      <c r="V33" s="191"/>
      <c r="W33" s="2" t="str">
        <f t="shared" si="14"/>
        <v/>
      </c>
      <c r="X33" s="4" t="str">
        <f t="shared" si="15"/>
        <v/>
      </c>
      <c r="Y33" s="191"/>
      <c r="Z33" s="4" t="str">
        <f t="shared" si="3"/>
        <v/>
      </c>
      <c r="AA33" s="4" t="str">
        <f t="shared" si="4"/>
        <v/>
      </c>
      <c r="AB33" s="4" t="str">
        <f t="shared" si="5"/>
        <v/>
      </c>
      <c r="AC33" s="4" t="str">
        <f t="shared" si="6"/>
        <v/>
      </c>
      <c r="AD33" s="4" t="str">
        <f t="shared" si="7"/>
        <v/>
      </c>
      <c r="AE33" s="4" t="str">
        <f t="shared" si="8"/>
        <v/>
      </c>
      <c r="AF33" s="4" t="str">
        <f t="shared" si="9"/>
        <v/>
      </c>
      <c r="AG33" s="4" t="str">
        <f t="shared" si="10"/>
        <v/>
      </c>
    </row>
    <row r="34" spans="1:33" s="2" customFormat="1" ht="13.8" thickBot="1" x14ac:dyDescent="0.3">
      <c r="A34" s="23" t="s">
        <v>11</v>
      </c>
      <c r="B34" s="24" t="s">
        <v>5</v>
      </c>
      <c r="C34" s="20" t="s">
        <v>2</v>
      </c>
      <c r="D34" s="28">
        <v>1</v>
      </c>
      <c r="E34" s="28">
        <v>2</v>
      </c>
      <c r="F34" s="28">
        <v>3</v>
      </c>
      <c r="G34" s="20">
        <v>4</v>
      </c>
      <c r="H34" s="20">
        <v>5</v>
      </c>
      <c r="I34" s="7"/>
      <c r="J34" s="25">
        <v>1</v>
      </c>
      <c r="K34" s="20">
        <v>2</v>
      </c>
      <c r="L34" s="20">
        <v>3</v>
      </c>
      <c r="M34" s="21">
        <v>4</v>
      </c>
      <c r="N34" s="22">
        <v>5</v>
      </c>
      <c r="O34" s="14"/>
      <c r="V34" s="4"/>
      <c r="W34" s="2" t="str">
        <f t="shared" si="14"/>
        <v/>
      </c>
      <c r="X34" s="4" t="str">
        <f t="shared" si="15"/>
        <v/>
      </c>
      <c r="Y34" s="4"/>
      <c r="Z34" s="4" t="str">
        <f t="shared" si="3"/>
        <v/>
      </c>
      <c r="AA34" s="4" t="str">
        <f t="shared" si="4"/>
        <v/>
      </c>
      <c r="AB34" s="4" t="str">
        <f t="shared" si="5"/>
        <v/>
      </c>
      <c r="AC34" s="4" t="str">
        <f t="shared" si="6"/>
        <v/>
      </c>
      <c r="AD34" s="4" t="str">
        <f t="shared" si="7"/>
        <v/>
      </c>
      <c r="AE34" s="4" t="str">
        <f t="shared" si="8"/>
        <v/>
      </c>
      <c r="AF34" s="4" t="str">
        <f t="shared" si="9"/>
        <v/>
      </c>
      <c r="AG34" s="4" t="str">
        <f t="shared" si="10"/>
        <v/>
      </c>
    </row>
    <row r="35" spans="1:33" s="2" customFormat="1" ht="13.8" thickBot="1" x14ac:dyDescent="0.3">
      <c r="A35" s="26">
        <v>1</v>
      </c>
      <c r="B35" s="890">
        <v>2007</v>
      </c>
      <c r="C35" s="890">
        <v>282</v>
      </c>
      <c r="D35" s="27">
        <v>120</v>
      </c>
      <c r="E35" s="27">
        <v>230</v>
      </c>
      <c r="F35" s="27">
        <v>150</v>
      </c>
      <c r="G35" s="27">
        <v>140</v>
      </c>
      <c r="H35" s="27"/>
      <c r="I35" s="9"/>
      <c r="J35" s="33">
        <f t="shared" ref="J35:N37" si="16">IF(D35="","",LOG(D35))</f>
        <v>2.0791812460476247</v>
      </c>
      <c r="K35" s="33">
        <f t="shared" si="16"/>
        <v>2.3617278360175931</v>
      </c>
      <c r="L35" s="33">
        <f t="shared" si="16"/>
        <v>2.1760912590556813</v>
      </c>
      <c r="M35" s="33">
        <f t="shared" si="16"/>
        <v>2.1461280356782382</v>
      </c>
      <c r="N35" s="33" t="str">
        <f t="shared" si="16"/>
        <v/>
      </c>
      <c r="O35" s="14"/>
      <c r="P35" s="173">
        <f>(MAX(J35:N36)-MIN(J35:N36))^2/2</f>
        <v>3.9916287751828726E-2</v>
      </c>
      <c r="Q35" s="139">
        <f>VAR(J35:N36)</f>
        <v>7.8208017127775406E-3</v>
      </c>
      <c r="R35" s="4">
        <f>COUNT(J35:O35)</f>
        <v>4</v>
      </c>
      <c r="V35" s="202"/>
      <c r="W35" s="2" t="str">
        <f t="shared" si="14"/>
        <v/>
      </c>
      <c r="X35" s="4" t="str">
        <f t="shared" si="15"/>
        <v/>
      </c>
      <c r="Y35" s="202"/>
      <c r="Z35" s="4" t="str">
        <f t="shared" si="3"/>
        <v/>
      </c>
      <c r="AA35" s="4" t="str">
        <f t="shared" si="4"/>
        <v/>
      </c>
      <c r="AB35" s="4" t="str">
        <f t="shared" si="5"/>
        <v/>
      </c>
      <c r="AC35" s="4" t="str">
        <f t="shared" si="6"/>
        <v/>
      </c>
      <c r="AD35" s="4" t="str">
        <f t="shared" si="7"/>
        <v/>
      </c>
      <c r="AE35" s="4" t="str">
        <f t="shared" si="8"/>
        <v/>
      </c>
      <c r="AF35" s="4" t="str">
        <f t="shared" si="9"/>
        <v/>
      </c>
      <c r="AG35" s="4" t="str">
        <f t="shared" si="10"/>
        <v/>
      </c>
    </row>
    <row r="36" spans="1:33" s="2" customFormat="1" ht="13.8" thickBot="1" x14ac:dyDescent="0.3">
      <c r="A36" s="18">
        <v>2</v>
      </c>
      <c r="B36" s="891"/>
      <c r="C36" s="891"/>
      <c r="D36" s="19">
        <v>160</v>
      </c>
      <c r="E36" s="19">
        <v>200</v>
      </c>
      <c r="F36" s="19">
        <v>160</v>
      </c>
      <c r="G36" s="19">
        <v>150</v>
      </c>
      <c r="H36" s="19"/>
      <c r="I36" s="9"/>
      <c r="J36" s="33">
        <f t="shared" si="16"/>
        <v>2.2041199826559246</v>
      </c>
      <c r="K36" s="33">
        <f t="shared" si="16"/>
        <v>2.3010299956639813</v>
      </c>
      <c r="L36" s="33">
        <f t="shared" si="16"/>
        <v>2.2041199826559246</v>
      </c>
      <c r="M36" s="33">
        <f t="shared" si="16"/>
        <v>2.1760912590556813</v>
      </c>
      <c r="N36" s="33" t="str">
        <f t="shared" si="16"/>
        <v/>
      </c>
      <c r="O36" s="14"/>
      <c r="R36" s="4">
        <f>COUNT(J36:O36)</f>
        <v>4</v>
      </c>
      <c r="V36" s="4" t="str">
        <f>IF(C36="","",C36)</f>
        <v/>
      </c>
      <c r="W36" s="2" t="str">
        <f t="shared" si="14"/>
        <v/>
      </c>
      <c r="X36" s="4" t="str">
        <f t="shared" si="15"/>
        <v/>
      </c>
      <c r="Y36" s="191"/>
      <c r="Z36" s="4" t="str">
        <f t="shared" si="3"/>
        <v/>
      </c>
      <c r="AA36" s="4" t="str">
        <f t="shared" si="4"/>
        <v/>
      </c>
      <c r="AB36" s="4" t="str">
        <f t="shared" si="5"/>
        <v/>
      </c>
      <c r="AC36" s="4" t="str">
        <f t="shared" si="6"/>
        <v/>
      </c>
      <c r="AD36" s="4" t="str">
        <f t="shared" si="7"/>
        <v/>
      </c>
      <c r="AE36" s="4" t="str">
        <f t="shared" si="8"/>
        <v/>
      </c>
      <c r="AF36" s="4" t="str">
        <f t="shared" si="9"/>
        <v/>
      </c>
      <c r="AG36" s="4" t="str">
        <f t="shared" si="10"/>
        <v/>
      </c>
    </row>
    <row r="37" spans="1:33" s="2" customFormat="1" x14ac:dyDescent="0.25">
      <c r="A37" s="18">
        <v>3</v>
      </c>
      <c r="B37" s="892">
        <v>2008</v>
      </c>
      <c r="C37" s="892">
        <v>1500</v>
      </c>
      <c r="D37" s="436">
        <v>4400</v>
      </c>
      <c r="E37" s="436">
        <v>5400</v>
      </c>
      <c r="F37" s="436">
        <v>5400</v>
      </c>
      <c r="G37" s="436">
        <v>3700</v>
      </c>
      <c r="H37" s="436"/>
      <c r="I37" s="9"/>
      <c r="J37" s="33">
        <f t="shared" si="16"/>
        <v>3.6434526764861874</v>
      </c>
      <c r="K37" s="33">
        <f t="shared" si="16"/>
        <v>3.7323937598229686</v>
      </c>
      <c r="L37" s="33">
        <f t="shared" si="16"/>
        <v>3.7323937598229686</v>
      </c>
      <c r="M37" s="33">
        <f t="shared" si="16"/>
        <v>3.568201724066995</v>
      </c>
      <c r="N37" s="33" t="str">
        <f t="shared" si="16"/>
        <v/>
      </c>
      <c r="O37" s="14"/>
      <c r="P37" s="173">
        <f>(MAX(J37:N38)-MIN(J37:N38))^2/2</f>
        <v>0.26820030971381215</v>
      </c>
      <c r="Q37" s="139">
        <f>VAR(J37:N38)</f>
        <v>0.13060973084861466</v>
      </c>
      <c r="R37" s="4">
        <f>COUNT(J37:O37)</f>
        <v>4</v>
      </c>
      <c r="V37" s="191"/>
      <c r="W37" s="2" t="str">
        <f t="shared" si="14"/>
        <v/>
      </c>
      <c r="X37" s="191"/>
      <c r="Y37" s="191"/>
      <c r="Z37" s="4" t="str">
        <f t="shared" si="3"/>
        <v/>
      </c>
      <c r="AA37" s="4" t="str">
        <f t="shared" si="4"/>
        <v/>
      </c>
      <c r="AB37" s="4" t="str">
        <f t="shared" si="5"/>
        <v/>
      </c>
      <c r="AC37" s="4" t="str">
        <f t="shared" si="6"/>
        <v/>
      </c>
      <c r="AD37" s="4" t="str">
        <f t="shared" si="7"/>
        <v/>
      </c>
      <c r="AE37" s="4" t="str">
        <f t="shared" si="8"/>
        <v/>
      </c>
      <c r="AF37" s="4" t="str">
        <f t="shared" si="9"/>
        <v/>
      </c>
      <c r="AG37" s="4" t="str">
        <f t="shared" si="10"/>
        <v/>
      </c>
    </row>
    <row r="38" spans="1:33" s="2" customFormat="1" x14ac:dyDescent="0.25">
      <c r="A38" s="18">
        <v>4</v>
      </c>
      <c r="B38" s="893"/>
      <c r="C38" s="893"/>
      <c r="D38" s="436">
        <v>4000</v>
      </c>
      <c r="E38" s="436">
        <v>3900</v>
      </c>
      <c r="F38" s="436">
        <v>4500</v>
      </c>
      <c r="G38" s="436">
        <v>4800</v>
      </c>
      <c r="H38" s="436"/>
      <c r="I38" s="9"/>
      <c r="J38" s="36">
        <f>IF(D38="","",FLOOR(LOG(D38),1))</f>
        <v>3</v>
      </c>
      <c r="K38" s="37">
        <f>IF(E38="","",FLOOR(LOG(E38),1))</f>
        <v>3</v>
      </c>
      <c r="L38" s="37">
        <f>IF(F38="","",FLOOR(LOG(F38),1))</f>
        <v>3</v>
      </c>
      <c r="M38" s="37">
        <f>IF(G38="","",FLOOR(LOG(G38),1))</f>
        <v>3</v>
      </c>
      <c r="N38" s="38" t="str">
        <f>IF(H38="","",FLOOR(LOG(H38),1))</f>
        <v/>
      </c>
      <c r="O38" s="14"/>
      <c r="R38" s="4">
        <f>COUNT(J38:O38)</f>
        <v>4</v>
      </c>
      <c r="V38" s="191"/>
      <c r="W38" s="2" t="str">
        <f t="shared" ref="W38:W43" si="17">IF(V38=V37,"",V38)</f>
        <v/>
      </c>
      <c r="X38" s="191"/>
      <c r="Y38" s="191"/>
      <c r="Z38" s="4" t="str">
        <f t="shared" si="3"/>
        <v/>
      </c>
      <c r="AA38" s="4" t="str">
        <f t="shared" si="4"/>
        <v/>
      </c>
      <c r="AB38" s="4" t="str">
        <f t="shared" si="5"/>
        <v/>
      </c>
      <c r="AC38" s="4" t="str">
        <f t="shared" si="6"/>
        <v/>
      </c>
      <c r="AD38" s="4" t="str">
        <f t="shared" si="7"/>
        <v/>
      </c>
      <c r="AE38" s="4" t="str">
        <f t="shared" si="8"/>
        <v/>
      </c>
      <c r="AF38" s="4" t="str">
        <f t="shared" si="9"/>
        <v/>
      </c>
      <c r="AG38" s="4" t="str">
        <f t="shared" si="10"/>
        <v/>
      </c>
    </row>
    <row r="39" spans="1:33" x14ac:dyDescent="0.25">
      <c r="R39" s="2"/>
      <c r="V39" s="4"/>
      <c r="W39" s="2" t="str">
        <f t="shared" si="17"/>
        <v/>
      </c>
      <c r="X39" s="4"/>
      <c r="Y39" s="4"/>
      <c r="Z39" s="4" t="str">
        <f t="shared" si="3"/>
        <v/>
      </c>
      <c r="AA39" s="4" t="str">
        <f t="shared" si="4"/>
        <v/>
      </c>
      <c r="AB39" s="4" t="str">
        <f t="shared" si="5"/>
        <v/>
      </c>
      <c r="AC39" s="4" t="str">
        <f t="shared" si="6"/>
        <v/>
      </c>
      <c r="AD39" s="4" t="str">
        <f t="shared" si="7"/>
        <v/>
      </c>
      <c r="AE39" s="4" t="str">
        <f t="shared" si="8"/>
        <v/>
      </c>
      <c r="AF39" s="4" t="str">
        <f t="shared" si="9"/>
        <v/>
      </c>
      <c r="AG39" s="4" t="str">
        <f t="shared" si="10"/>
        <v/>
      </c>
    </row>
    <row r="40" spans="1:33" x14ac:dyDescent="0.25">
      <c r="R40" s="2"/>
      <c r="V40" s="4"/>
      <c r="W40" s="2" t="str">
        <f t="shared" si="17"/>
        <v/>
      </c>
      <c r="X40" s="4"/>
      <c r="Y40" s="4"/>
      <c r="Z40" s="4" t="str">
        <f t="shared" si="3"/>
        <v/>
      </c>
      <c r="AA40" s="4" t="str">
        <f t="shared" si="4"/>
        <v/>
      </c>
      <c r="AB40" s="4" t="str">
        <f t="shared" si="5"/>
        <v/>
      </c>
      <c r="AC40" s="4" t="str">
        <f t="shared" si="6"/>
        <v/>
      </c>
      <c r="AD40" s="4" t="str">
        <f t="shared" si="7"/>
        <v/>
      </c>
      <c r="AE40" s="4" t="str">
        <f t="shared" si="8"/>
        <v/>
      </c>
      <c r="AF40" s="4" t="str">
        <f t="shared" si="9"/>
        <v/>
      </c>
      <c r="AG40" s="4" t="str">
        <f t="shared" si="10"/>
        <v/>
      </c>
    </row>
    <row r="41" spans="1:33" s="2" customFormat="1" ht="15.6" x14ac:dyDescent="0.25">
      <c r="A41" s="299" t="s">
        <v>24</v>
      </c>
      <c r="B41" s="299"/>
      <c r="C41" s="884" t="s">
        <v>85</v>
      </c>
      <c r="D41" s="884"/>
      <c r="E41" s="884"/>
      <c r="F41" s="884"/>
      <c r="G41" s="884"/>
      <c r="H41" s="884"/>
      <c r="I41" s="6"/>
      <c r="O41" s="14"/>
      <c r="V41" s="4"/>
      <c r="W41" s="2" t="str">
        <f t="shared" si="17"/>
        <v/>
      </c>
      <c r="X41" s="4"/>
      <c r="Y41" s="4"/>
      <c r="Z41" s="4" t="str">
        <f t="shared" si="3"/>
        <v/>
      </c>
      <c r="AA41" s="4" t="str">
        <f t="shared" si="4"/>
        <v/>
      </c>
      <c r="AB41" s="4" t="str">
        <f t="shared" si="5"/>
        <v/>
      </c>
      <c r="AC41" s="4" t="str">
        <f t="shared" si="6"/>
        <v/>
      </c>
      <c r="AD41" s="4" t="str">
        <f t="shared" si="7"/>
        <v/>
      </c>
      <c r="AE41" s="4" t="str">
        <f t="shared" si="8"/>
        <v/>
      </c>
      <c r="AF41" s="4" t="str">
        <f t="shared" si="9"/>
        <v/>
      </c>
      <c r="AG41" s="4" t="str">
        <f t="shared" si="10"/>
        <v/>
      </c>
    </row>
    <row r="42" spans="1:33" s="4" customFormat="1" ht="15.6" x14ac:dyDescent="0.25">
      <c r="A42" s="11"/>
      <c r="B42" s="11"/>
      <c r="C42" s="12"/>
      <c r="D42" s="12"/>
      <c r="E42" s="12"/>
      <c r="F42" s="12"/>
      <c r="G42" s="12"/>
      <c r="H42" s="12"/>
      <c r="I42" s="11"/>
      <c r="O42" s="15"/>
      <c r="R42" s="2"/>
      <c r="W42" s="2" t="str">
        <f t="shared" si="17"/>
        <v/>
      </c>
      <c r="Z42" s="4" t="str">
        <f t="shared" si="3"/>
        <v/>
      </c>
      <c r="AA42" s="4" t="str">
        <f t="shared" si="4"/>
        <v/>
      </c>
      <c r="AB42" s="4" t="str">
        <f t="shared" si="5"/>
        <v/>
      </c>
      <c r="AC42" s="4" t="str">
        <f t="shared" si="6"/>
        <v/>
      </c>
      <c r="AD42" s="4" t="str">
        <f t="shared" si="7"/>
        <v/>
      </c>
      <c r="AE42" s="4" t="str">
        <f t="shared" si="8"/>
        <v/>
      </c>
      <c r="AF42" s="4" t="str">
        <f t="shared" si="9"/>
        <v/>
      </c>
      <c r="AG42" s="4" t="str">
        <f t="shared" si="10"/>
        <v/>
      </c>
    </row>
    <row r="43" spans="1:33" s="4" customFormat="1" ht="15.6" x14ac:dyDescent="0.25">
      <c r="A43" s="2" t="s">
        <v>1</v>
      </c>
      <c r="B43" s="10"/>
      <c r="C43" s="12"/>
      <c r="D43" s="12"/>
      <c r="E43" s="12"/>
      <c r="F43" s="12"/>
      <c r="G43" s="12"/>
      <c r="H43" s="12"/>
      <c r="I43" s="11"/>
      <c r="O43" s="15"/>
      <c r="R43" s="2"/>
      <c r="W43" s="2" t="str">
        <f t="shared" si="17"/>
        <v/>
      </c>
      <c r="Z43" s="4" t="str">
        <f t="shared" si="3"/>
        <v/>
      </c>
      <c r="AA43" s="4" t="str">
        <f t="shared" si="4"/>
        <v/>
      </c>
      <c r="AB43" s="4" t="str">
        <f t="shared" si="5"/>
        <v/>
      </c>
      <c r="AC43" s="4" t="str">
        <f t="shared" si="6"/>
        <v/>
      </c>
      <c r="AD43" s="4" t="str">
        <f t="shared" si="7"/>
        <v/>
      </c>
      <c r="AE43" s="4" t="str">
        <f t="shared" si="8"/>
        <v/>
      </c>
      <c r="AF43" s="4" t="str">
        <f t="shared" si="9"/>
        <v/>
      </c>
      <c r="AG43" s="4" t="str">
        <f t="shared" si="10"/>
        <v/>
      </c>
    </row>
    <row r="44" spans="1:33" s="2" customFormat="1" x14ac:dyDescent="0.25">
      <c r="C44" s="885" t="s">
        <v>55</v>
      </c>
      <c r="D44" s="886"/>
      <c r="E44" s="886"/>
      <c r="F44" s="886"/>
      <c r="G44" s="886"/>
      <c r="H44" s="886"/>
      <c r="J44" s="885" t="s">
        <v>12</v>
      </c>
      <c r="K44" s="887"/>
      <c r="L44" s="887"/>
      <c r="M44" s="887"/>
      <c r="N44" s="887"/>
      <c r="O44" s="14"/>
      <c r="V44" s="4" t="str">
        <f t="shared" ref="V44:V52" si="18">IF(C44="","",C44)</f>
        <v>Immettere i valori assoluti assegnati e/o ottenuti</v>
      </c>
      <c r="W44" s="2" t="str">
        <f t="shared" ref="W44:W53" si="19">IF(V44=V43,"",IF(V44=0,"",V44))</f>
        <v>Immettere i valori assoluti assegnati e/o ottenuti</v>
      </c>
      <c r="X44" s="4" t="e">
        <f>STDEV(J44:N44)</f>
        <v>#DIV/0!</v>
      </c>
      <c r="Y44" s="4">
        <f>COUNT(J44:N44)</f>
        <v>0</v>
      </c>
      <c r="Z44" s="4" t="str">
        <f t="shared" si="3"/>
        <v/>
      </c>
      <c r="AA44" s="4" t="str">
        <f t="shared" si="4"/>
        <v/>
      </c>
      <c r="AB44" s="4" t="str">
        <f t="shared" si="5"/>
        <v/>
      </c>
      <c r="AC44" s="4" t="str">
        <f t="shared" si="6"/>
        <v/>
      </c>
      <c r="AD44" s="4" t="str">
        <f t="shared" si="7"/>
        <v/>
      </c>
      <c r="AE44" s="4" t="str">
        <f t="shared" si="8"/>
        <v/>
      </c>
      <c r="AF44" s="4" t="str">
        <f t="shared" si="9"/>
        <v/>
      </c>
      <c r="AG44" s="4" t="str">
        <f t="shared" si="10"/>
        <v/>
      </c>
    </row>
    <row r="45" spans="1:33" s="2" customFormat="1" ht="13.8" thickBot="1" x14ac:dyDescent="0.3">
      <c r="A45" s="321" t="s">
        <v>11</v>
      </c>
      <c r="B45" s="322" t="s">
        <v>5</v>
      </c>
      <c r="C45" s="323" t="s">
        <v>2</v>
      </c>
      <c r="D45" s="324">
        <v>1</v>
      </c>
      <c r="E45" s="324">
        <v>2</v>
      </c>
      <c r="F45" s="324">
        <v>3</v>
      </c>
      <c r="G45" s="323">
        <v>4</v>
      </c>
      <c r="H45" s="323">
        <v>5</v>
      </c>
      <c r="I45" s="7"/>
      <c r="J45" s="25">
        <v>1</v>
      </c>
      <c r="K45" s="20">
        <v>2</v>
      </c>
      <c r="L45" s="20">
        <v>3</v>
      </c>
      <c r="M45" s="21">
        <v>4</v>
      </c>
      <c r="N45" s="22">
        <v>5</v>
      </c>
      <c r="O45" s="14"/>
      <c r="V45" s="4" t="str">
        <f t="shared" si="18"/>
        <v>Valore assegnato</v>
      </c>
      <c r="W45" s="2" t="str">
        <f t="shared" si="19"/>
        <v>Valore assegnato</v>
      </c>
      <c r="X45" s="4" t="str">
        <f>IF(W45=18000,STDEV(J45:N45),"")</f>
        <v/>
      </c>
      <c r="Y45" s="4" t="str">
        <f>IF(W45=18000,COUNT(J45:N45),"")</f>
        <v/>
      </c>
      <c r="Z45" s="4" t="str">
        <f t="shared" si="3"/>
        <v/>
      </c>
      <c r="AA45" s="4" t="str">
        <f t="shared" si="4"/>
        <v/>
      </c>
      <c r="AB45" s="4" t="str">
        <f t="shared" si="5"/>
        <v/>
      </c>
      <c r="AC45" s="4" t="str">
        <f t="shared" si="6"/>
        <v/>
      </c>
      <c r="AD45" s="4" t="str">
        <f t="shared" si="7"/>
        <v/>
      </c>
      <c r="AE45" s="4" t="str">
        <f t="shared" si="8"/>
        <v/>
      </c>
      <c r="AF45" s="4" t="str">
        <f t="shared" si="9"/>
        <v/>
      </c>
      <c r="AG45" s="4" t="str">
        <f t="shared" si="10"/>
        <v/>
      </c>
    </row>
    <row r="46" spans="1:33" s="2" customFormat="1" ht="13.8" thickBot="1" x14ac:dyDescent="0.3">
      <c r="A46" s="333">
        <v>1</v>
      </c>
      <c r="B46" s="890">
        <v>2007</v>
      </c>
      <c r="C46" s="890">
        <v>282</v>
      </c>
      <c r="D46" s="334">
        <v>140</v>
      </c>
      <c r="E46" s="334">
        <v>130</v>
      </c>
      <c r="F46" s="335">
        <v>130</v>
      </c>
      <c r="G46" s="334">
        <v>130</v>
      </c>
      <c r="H46" s="334">
        <v>150</v>
      </c>
      <c r="I46" s="9"/>
      <c r="J46" s="33">
        <f t="shared" ref="J46:O48" si="20">IF(D46="","",LOG(D46))</f>
        <v>2.1461280356782382</v>
      </c>
      <c r="K46" s="33">
        <f t="shared" si="20"/>
        <v>2.1139433523068369</v>
      </c>
      <c r="L46" s="33">
        <f t="shared" si="20"/>
        <v>2.1139433523068369</v>
      </c>
      <c r="M46" s="33">
        <f t="shared" si="20"/>
        <v>2.1139433523068369</v>
      </c>
      <c r="N46" s="33">
        <f t="shared" si="20"/>
        <v>2.1760912590556813</v>
      </c>
      <c r="O46" s="14"/>
      <c r="P46" s="173">
        <f>(MAX(J46:N47)-MIN(J46:N47))^2/2</f>
        <v>1.9311811566315299E-3</v>
      </c>
      <c r="Q46" s="139">
        <f>VAR(J46:N47)</f>
        <v>9.3591083070211753E-4</v>
      </c>
      <c r="R46" s="4">
        <f>COUNT(J46:O46)</f>
        <v>5</v>
      </c>
      <c r="V46" s="4">
        <f t="shared" si="18"/>
        <v>282</v>
      </c>
      <c r="W46" s="2">
        <f t="shared" si="19"/>
        <v>282</v>
      </c>
      <c r="X46" s="4" t="str">
        <f>IF(W46=18000,STDEV(J46:N46),"")</f>
        <v/>
      </c>
      <c r="Y46" s="4"/>
      <c r="Z46" s="4">
        <f t="shared" si="3"/>
        <v>2.7921714870426377E-2</v>
      </c>
      <c r="AA46" s="4">
        <f t="shared" si="4"/>
        <v>5</v>
      </c>
      <c r="AB46" s="4" t="str">
        <f t="shared" si="5"/>
        <v/>
      </c>
      <c r="AC46" s="4" t="str">
        <f t="shared" si="6"/>
        <v/>
      </c>
      <c r="AD46" s="4" t="str">
        <f t="shared" si="7"/>
        <v/>
      </c>
      <c r="AE46" s="4" t="str">
        <f t="shared" si="8"/>
        <v/>
      </c>
      <c r="AF46" s="4" t="str">
        <f t="shared" si="9"/>
        <v/>
      </c>
      <c r="AG46" s="4" t="str">
        <f t="shared" si="10"/>
        <v/>
      </c>
    </row>
    <row r="47" spans="1:33" s="2" customFormat="1" ht="13.8" thickBot="1" x14ac:dyDescent="0.3">
      <c r="A47" s="18">
        <v>2</v>
      </c>
      <c r="B47" s="891"/>
      <c r="C47" s="891"/>
      <c r="D47" s="332">
        <v>150</v>
      </c>
      <c r="E47" s="19"/>
      <c r="F47" s="19"/>
      <c r="G47" s="19"/>
      <c r="H47" s="19"/>
      <c r="I47" s="9"/>
      <c r="J47" s="33">
        <f t="shared" si="20"/>
        <v>2.1760912590556813</v>
      </c>
      <c r="K47" s="33" t="str">
        <f t="shared" si="20"/>
        <v/>
      </c>
      <c r="L47" s="33" t="str">
        <f t="shared" si="20"/>
        <v/>
      </c>
      <c r="M47" s="33" t="str">
        <f t="shared" si="20"/>
        <v/>
      </c>
      <c r="N47" s="33" t="str">
        <f t="shared" si="20"/>
        <v/>
      </c>
      <c r="O47" s="14"/>
      <c r="R47" s="4">
        <f>COUNT(J47:O47)</f>
        <v>1</v>
      </c>
      <c r="V47" s="4" t="str">
        <f t="shared" si="18"/>
        <v/>
      </c>
      <c r="W47" s="2" t="str">
        <f t="shared" si="19"/>
        <v/>
      </c>
      <c r="X47" s="4" t="str">
        <f>IF(W47=18000,STDEV(J47:N47),"")</f>
        <v/>
      </c>
      <c r="Y47" s="4"/>
      <c r="Z47" s="4" t="str">
        <f t="shared" si="3"/>
        <v/>
      </c>
      <c r="AA47" s="4" t="str">
        <f t="shared" si="4"/>
        <v/>
      </c>
      <c r="AB47" s="4" t="str">
        <f t="shared" si="5"/>
        <v/>
      </c>
      <c r="AC47" s="4" t="str">
        <f t="shared" si="6"/>
        <v/>
      </c>
      <c r="AD47" s="4" t="str">
        <f t="shared" si="7"/>
        <v/>
      </c>
      <c r="AE47" s="4" t="str">
        <f t="shared" si="8"/>
        <v/>
      </c>
      <c r="AF47" s="4" t="str">
        <f t="shared" si="9"/>
        <v/>
      </c>
      <c r="AG47" s="4" t="str">
        <f t="shared" si="10"/>
        <v/>
      </c>
    </row>
    <row r="48" spans="1:33" s="2" customFormat="1" x14ac:dyDescent="0.25">
      <c r="A48" s="18">
        <v>3</v>
      </c>
      <c r="B48" s="436">
        <v>2008</v>
      </c>
      <c r="C48" s="436">
        <v>1500</v>
      </c>
      <c r="D48" s="256">
        <v>1400</v>
      </c>
      <c r="E48" s="256">
        <v>1300</v>
      </c>
      <c r="F48" s="256">
        <v>1500</v>
      </c>
      <c r="G48" s="256">
        <v>1500</v>
      </c>
      <c r="H48" s="256">
        <v>1400</v>
      </c>
      <c r="I48" s="256">
        <v>1300</v>
      </c>
      <c r="J48" s="33">
        <f t="shared" si="20"/>
        <v>3.1461280356782382</v>
      </c>
      <c r="K48" s="33">
        <f t="shared" si="20"/>
        <v>3.1139433523068369</v>
      </c>
      <c r="L48" s="33">
        <f t="shared" si="20"/>
        <v>3.1760912590556813</v>
      </c>
      <c r="M48" s="33">
        <f t="shared" si="20"/>
        <v>3.1760912590556813</v>
      </c>
      <c r="N48" s="33">
        <f t="shared" si="20"/>
        <v>3.1461280356782382</v>
      </c>
      <c r="O48" s="33">
        <f t="shared" si="20"/>
        <v>3.1139433523068369</v>
      </c>
      <c r="P48" s="173">
        <f>(MAX(J48:O48)-MIN(J48:O48))^2/2</f>
        <v>1.9311811566315299E-3</v>
      </c>
      <c r="Q48" s="139">
        <f>VAR(J48:O48)</f>
        <v>7.7280145495292911E-4</v>
      </c>
      <c r="R48" s="4">
        <f>COUNT(J48:O48)</f>
        <v>6</v>
      </c>
      <c r="V48" s="4">
        <f t="shared" si="18"/>
        <v>1500</v>
      </c>
      <c r="W48" s="2">
        <f t="shared" si="19"/>
        <v>1500</v>
      </c>
      <c r="X48" s="4"/>
      <c r="Y48" s="4"/>
      <c r="Z48" s="4" t="str">
        <f t="shared" si="3"/>
        <v/>
      </c>
      <c r="AA48" s="4" t="str">
        <f t="shared" si="4"/>
        <v/>
      </c>
      <c r="AB48" s="4">
        <f t="shared" si="5"/>
        <v>2.5872390046753558E-2</v>
      </c>
      <c r="AC48" s="4">
        <f t="shared" si="6"/>
        <v>5</v>
      </c>
      <c r="AD48" s="4" t="str">
        <f t="shared" si="7"/>
        <v/>
      </c>
      <c r="AE48" s="4" t="str">
        <f t="shared" si="8"/>
        <v/>
      </c>
      <c r="AF48" s="4" t="str">
        <f t="shared" si="9"/>
        <v/>
      </c>
      <c r="AG48" s="4" t="str">
        <f t="shared" si="10"/>
        <v/>
      </c>
    </row>
    <row r="49" spans="1:33" s="2" customFormat="1" x14ac:dyDescent="0.25">
      <c r="A49" s="18">
        <v>4</v>
      </c>
      <c r="B49" s="19"/>
      <c r="C49" s="19"/>
      <c r="D49" s="19"/>
      <c r="E49" s="19"/>
      <c r="F49" s="19"/>
      <c r="G49" s="19"/>
      <c r="H49" s="19"/>
      <c r="I49" s="9"/>
      <c r="J49" s="36" t="str">
        <f>IF(D49="","",FLOOR(LOG(D49),1))</f>
        <v/>
      </c>
      <c r="K49" s="37" t="str">
        <f>IF(E49="","",FLOOR(LOG(E49),1))</f>
        <v/>
      </c>
      <c r="L49" s="37" t="str">
        <f>IF(F49="","",FLOOR(LOG(F49),1))</f>
        <v/>
      </c>
      <c r="M49" s="37" t="str">
        <f>IF(G49="","",FLOOR(LOG(G49),1))</f>
        <v/>
      </c>
      <c r="N49" s="38" t="str">
        <f>IF(H49="","",FLOOR(LOG(H49),1))</f>
        <v/>
      </c>
      <c r="O49" s="14"/>
      <c r="R49" s="4">
        <f>COUNT(J49:O49)</f>
        <v>0</v>
      </c>
      <c r="V49" s="4" t="str">
        <f t="shared" si="18"/>
        <v/>
      </c>
      <c r="W49" s="2" t="str">
        <f t="shared" si="19"/>
        <v/>
      </c>
      <c r="X49" s="4"/>
      <c r="Y49" s="4"/>
      <c r="Z49" s="4" t="str">
        <f t="shared" si="3"/>
        <v/>
      </c>
      <c r="AA49" s="4" t="str">
        <f t="shared" si="4"/>
        <v/>
      </c>
      <c r="AB49" s="4" t="str">
        <f t="shared" si="5"/>
        <v/>
      </c>
      <c r="AC49" s="4" t="str">
        <f t="shared" si="6"/>
        <v/>
      </c>
      <c r="AD49" s="4" t="str">
        <f t="shared" si="7"/>
        <v/>
      </c>
      <c r="AE49" s="4" t="str">
        <f t="shared" si="8"/>
        <v/>
      </c>
      <c r="AF49" s="4" t="str">
        <f t="shared" si="9"/>
        <v/>
      </c>
      <c r="AG49" s="4" t="str">
        <f t="shared" si="10"/>
        <v/>
      </c>
    </row>
    <row r="50" spans="1:33" x14ac:dyDescent="0.25">
      <c r="R50" s="2"/>
      <c r="V50" s="4" t="str">
        <f t="shared" si="18"/>
        <v/>
      </c>
      <c r="W50" s="2" t="str">
        <f t="shared" si="19"/>
        <v/>
      </c>
      <c r="X50" s="4"/>
      <c r="Y50" s="4"/>
      <c r="Z50" s="4" t="str">
        <f t="shared" si="3"/>
        <v/>
      </c>
      <c r="AA50" s="4" t="str">
        <f t="shared" si="4"/>
        <v/>
      </c>
      <c r="AB50" s="4" t="str">
        <f t="shared" si="5"/>
        <v/>
      </c>
      <c r="AC50" s="4" t="str">
        <f t="shared" si="6"/>
        <v/>
      </c>
      <c r="AD50" s="4" t="str">
        <f t="shared" si="7"/>
        <v/>
      </c>
      <c r="AE50" s="4" t="str">
        <f t="shared" si="8"/>
        <v/>
      </c>
      <c r="AF50" s="4" t="str">
        <f t="shared" si="9"/>
        <v/>
      </c>
      <c r="AG50" s="4" t="str">
        <f t="shared" si="10"/>
        <v/>
      </c>
    </row>
    <row r="51" spans="1:33" x14ac:dyDescent="0.25">
      <c r="R51" s="185"/>
      <c r="V51" s="4" t="str">
        <f t="shared" si="18"/>
        <v/>
      </c>
      <c r="W51" s="2" t="str">
        <f t="shared" si="19"/>
        <v/>
      </c>
      <c r="X51" s="4"/>
      <c r="Y51" s="4"/>
      <c r="Z51" s="4" t="str">
        <f t="shared" si="3"/>
        <v/>
      </c>
      <c r="AA51" s="4" t="str">
        <f t="shared" si="4"/>
        <v/>
      </c>
      <c r="AB51" s="4" t="str">
        <f t="shared" si="5"/>
        <v/>
      </c>
      <c r="AC51" s="4" t="str">
        <f t="shared" si="6"/>
        <v/>
      </c>
      <c r="AD51" s="4" t="str">
        <f t="shared" si="7"/>
        <v/>
      </c>
      <c r="AE51" s="4" t="str">
        <f t="shared" si="8"/>
        <v/>
      </c>
      <c r="AF51" s="4" t="str">
        <f t="shared" si="9"/>
        <v/>
      </c>
      <c r="AG51" s="4" t="str">
        <f t="shared" si="10"/>
        <v/>
      </c>
    </row>
    <row r="52" spans="1:33" s="2" customFormat="1" ht="15.6" x14ac:dyDescent="0.25">
      <c r="A52" s="299" t="s">
        <v>24</v>
      </c>
      <c r="B52" s="299"/>
      <c r="C52" s="884" t="s">
        <v>86</v>
      </c>
      <c r="D52" s="884"/>
      <c r="E52" s="884"/>
      <c r="F52" s="884"/>
      <c r="G52" s="884"/>
      <c r="H52" s="884"/>
      <c r="I52" s="6"/>
      <c r="O52" s="14"/>
      <c r="V52" s="4" t="str">
        <f t="shared" si="18"/>
        <v>PGCB</v>
      </c>
      <c r="W52" s="2" t="str">
        <f t="shared" si="19"/>
        <v>PGCB</v>
      </c>
      <c r="X52" s="4"/>
      <c r="Y52" s="4"/>
      <c r="Z52" s="4" t="str">
        <f t="shared" si="3"/>
        <v/>
      </c>
      <c r="AA52" s="4" t="str">
        <f t="shared" si="4"/>
        <v/>
      </c>
      <c r="AB52" s="4" t="str">
        <f t="shared" si="5"/>
        <v/>
      </c>
      <c r="AC52" s="4" t="str">
        <f t="shared" si="6"/>
        <v/>
      </c>
      <c r="AD52" s="4" t="str">
        <f t="shared" si="7"/>
        <v/>
      </c>
      <c r="AE52" s="4" t="str">
        <f t="shared" si="8"/>
        <v/>
      </c>
      <c r="AF52" s="4" t="str">
        <f t="shared" si="9"/>
        <v/>
      </c>
      <c r="AG52" s="4" t="str">
        <f t="shared" si="10"/>
        <v/>
      </c>
    </row>
    <row r="53" spans="1:33" s="4" customFormat="1" ht="15.6" x14ac:dyDescent="0.25">
      <c r="A53" s="11"/>
      <c r="B53" s="11"/>
      <c r="C53" s="12"/>
      <c r="D53" s="12"/>
      <c r="E53" s="12"/>
      <c r="F53" s="12"/>
      <c r="G53" s="12"/>
      <c r="H53" s="12"/>
      <c r="I53" s="11"/>
      <c r="O53" s="15"/>
      <c r="R53" s="2"/>
      <c r="V53" s="191"/>
      <c r="W53" s="2" t="str">
        <f t="shared" si="19"/>
        <v/>
      </c>
      <c r="X53" s="191"/>
      <c r="Y53" s="191"/>
      <c r="Z53" s="4" t="str">
        <f t="shared" si="3"/>
        <v/>
      </c>
      <c r="AA53" s="4" t="str">
        <f t="shared" si="4"/>
        <v/>
      </c>
      <c r="AB53" s="4" t="str">
        <f t="shared" si="5"/>
        <v/>
      </c>
      <c r="AC53" s="4" t="str">
        <f t="shared" si="6"/>
        <v/>
      </c>
      <c r="AD53" s="4" t="str">
        <f t="shared" si="7"/>
        <v/>
      </c>
      <c r="AE53" s="4" t="str">
        <f t="shared" si="8"/>
        <v/>
      </c>
      <c r="AF53" s="4" t="str">
        <f t="shared" si="9"/>
        <v/>
      </c>
      <c r="AG53" s="4" t="str">
        <f t="shared" si="10"/>
        <v/>
      </c>
    </row>
    <row r="54" spans="1:33" s="4" customFormat="1" ht="15.6" x14ac:dyDescent="0.25">
      <c r="A54" s="2" t="s">
        <v>1</v>
      </c>
      <c r="B54" s="10" t="s">
        <v>78</v>
      </c>
      <c r="C54" s="12"/>
      <c r="D54" s="12"/>
      <c r="E54" s="12"/>
      <c r="F54" s="12"/>
      <c r="G54" s="12"/>
      <c r="H54" s="12"/>
      <c r="I54" s="11"/>
      <c r="O54" s="15"/>
      <c r="R54" s="2"/>
      <c r="V54" s="191"/>
      <c r="W54" s="2" t="str">
        <f>IF(V54=V53,"",V54)</f>
        <v/>
      </c>
      <c r="X54" s="191"/>
      <c r="Y54" s="191"/>
      <c r="Z54" s="4" t="str">
        <f t="shared" si="3"/>
        <v/>
      </c>
      <c r="AA54" s="4" t="str">
        <f t="shared" si="4"/>
        <v/>
      </c>
      <c r="AB54" s="4" t="str">
        <f t="shared" si="5"/>
        <v/>
      </c>
      <c r="AC54" s="4" t="str">
        <f t="shared" si="6"/>
        <v/>
      </c>
      <c r="AD54" s="4" t="str">
        <f t="shared" si="7"/>
        <v/>
      </c>
      <c r="AE54" s="4" t="str">
        <f t="shared" si="8"/>
        <v/>
      </c>
      <c r="AF54" s="4" t="str">
        <f t="shared" si="9"/>
        <v/>
      </c>
      <c r="AG54" s="4" t="str">
        <f t="shared" si="10"/>
        <v/>
      </c>
    </row>
    <row r="55" spans="1:33" s="2" customFormat="1" x14ac:dyDescent="0.25">
      <c r="C55" s="885" t="s">
        <v>55</v>
      </c>
      <c r="D55" s="886"/>
      <c r="E55" s="886"/>
      <c r="F55" s="886"/>
      <c r="G55" s="886"/>
      <c r="H55" s="886"/>
      <c r="J55" s="885" t="s">
        <v>12</v>
      </c>
      <c r="K55" s="887"/>
      <c r="L55" s="887"/>
      <c r="M55" s="887"/>
      <c r="N55" s="887"/>
      <c r="O55" s="14"/>
      <c r="V55" s="4"/>
      <c r="W55" s="2" t="str">
        <f>IF(V55=V54,"",V55)</f>
        <v/>
      </c>
      <c r="X55" s="4"/>
      <c r="Y55" s="4"/>
      <c r="Z55" s="4" t="str">
        <f t="shared" si="3"/>
        <v/>
      </c>
      <c r="AA55" s="4" t="str">
        <f t="shared" si="4"/>
        <v/>
      </c>
      <c r="AB55" s="4" t="str">
        <f t="shared" si="5"/>
        <v/>
      </c>
      <c r="AC55" s="4" t="str">
        <f t="shared" si="6"/>
        <v/>
      </c>
      <c r="AD55" s="4" t="str">
        <f t="shared" si="7"/>
        <v/>
      </c>
      <c r="AE55" s="4" t="str">
        <f t="shared" si="8"/>
        <v/>
      </c>
      <c r="AF55" s="4" t="str">
        <f t="shared" si="9"/>
        <v/>
      </c>
      <c r="AG55" s="4" t="str">
        <f t="shared" si="10"/>
        <v/>
      </c>
    </row>
    <row r="56" spans="1:33" s="2" customFormat="1" ht="13.8" thickBot="1" x14ac:dyDescent="0.3">
      <c r="A56" s="321" t="s">
        <v>11</v>
      </c>
      <c r="B56" s="322" t="s">
        <v>5</v>
      </c>
      <c r="C56" s="323" t="s">
        <v>2</v>
      </c>
      <c r="D56" s="324">
        <v>1</v>
      </c>
      <c r="E56" s="324">
        <v>2</v>
      </c>
      <c r="F56" s="324">
        <v>3</v>
      </c>
      <c r="G56" s="323">
        <v>4</v>
      </c>
      <c r="H56" s="323">
        <v>5</v>
      </c>
      <c r="I56" s="7"/>
      <c r="J56" s="25">
        <v>1</v>
      </c>
      <c r="K56" s="20">
        <v>2</v>
      </c>
      <c r="L56" s="20">
        <v>3</v>
      </c>
      <c r="M56" s="21">
        <v>4</v>
      </c>
      <c r="N56" s="22">
        <v>5</v>
      </c>
      <c r="O56" s="14"/>
      <c r="V56" s="4"/>
      <c r="W56" s="2" t="str">
        <f>IF(V56=V55,"",V56)</f>
        <v/>
      </c>
      <c r="X56" s="4"/>
      <c r="Y56" s="4"/>
      <c r="Z56" s="4" t="str">
        <f t="shared" si="3"/>
        <v/>
      </c>
      <c r="AA56" s="4" t="str">
        <f t="shared" si="4"/>
        <v/>
      </c>
      <c r="AB56" s="4" t="str">
        <f t="shared" si="5"/>
        <v/>
      </c>
      <c r="AC56" s="4" t="str">
        <f t="shared" si="6"/>
        <v/>
      </c>
      <c r="AD56" s="4" t="str">
        <f t="shared" si="7"/>
        <v/>
      </c>
      <c r="AE56" s="4" t="str">
        <f t="shared" si="8"/>
        <v/>
      </c>
      <c r="AF56" s="4" t="str">
        <f t="shared" si="9"/>
        <v/>
      </c>
      <c r="AG56" s="4" t="str">
        <f t="shared" si="10"/>
        <v/>
      </c>
    </row>
    <row r="57" spans="1:33" s="2" customFormat="1" ht="13.8" thickBot="1" x14ac:dyDescent="0.3">
      <c r="A57" s="333">
        <v>1</v>
      </c>
      <c r="B57" s="337">
        <v>2007</v>
      </c>
      <c r="C57" s="337">
        <v>282</v>
      </c>
      <c r="D57" s="334">
        <v>260</v>
      </c>
      <c r="E57" s="334">
        <v>240</v>
      </c>
      <c r="F57" s="334">
        <v>250</v>
      </c>
      <c r="G57" s="163"/>
      <c r="H57" s="163"/>
      <c r="I57" s="9"/>
      <c r="J57" s="33">
        <f t="shared" ref="J57:N59" si="21">IF(D57="","",LOG(D57))</f>
        <v>2.4149733479708178</v>
      </c>
      <c r="K57" s="33">
        <f t="shared" si="21"/>
        <v>2.3802112417116059</v>
      </c>
      <c r="L57" s="33">
        <f t="shared" si="21"/>
        <v>2.3979400086720375</v>
      </c>
      <c r="M57" s="33" t="str">
        <f t="shared" si="21"/>
        <v/>
      </c>
      <c r="N57" s="33" t="str">
        <f t="shared" si="21"/>
        <v/>
      </c>
      <c r="O57" s="14"/>
      <c r="P57" s="173">
        <f>(MAX(J57:N57)-MIN(J57:N57))^2/2</f>
        <v>6.0420201578836722E-4</v>
      </c>
      <c r="Q57" s="139">
        <f>VAR(J57:N57)</f>
        <v>3.0214130953023279E-4</v>
      </c>
      <c r="R57" s="4">
        <f>COUNT(J57:O57)</f>
        <v>3</v>
      </c>
      <c r="V57" s="4"/>
      <c r="W57" s="2" t="str">
        <f>IF(V57=V56,"",V57)</f>
        <v/>
      </c>
      <c r="X57" s="4"/>
      <c r="Y57" s="4"/>
      <c r="Z57" s="4" t="str">
        <f t="shared" si="3"/>
        <v/>
      </c>
      <c r="AA57" s="4" t="str">
        <f t="shared" si="4"/>
        <v/>
      </c>
      <c r="AB57" s="4" t="str">
        <f t="shared" si="5"/>
        <v/>
      </c>
      <c r="AC57" s="4" t="str">
        <f t="shared" si="6"/>
        <v/>
      </c>
      <c r="AD57" s="4" t="str">
        <f t="shared" si="7"/>
        <v/>
      </c>
      <c r="AE57" s="4" t="str">
        <f t="shared" si="8"/>
        <v/>
      </c>
      <c r="AF57" s="4" t="str">
        <f t="shared" si="9"/>
        <v/>
      </c>
      <c r="AG57" s="4" t="str">
        <f t="shared" si="10"/>
        <v/>
      </c>
    </row>
    <row r="58" spans="1:33" s="2" customFormat="1" ht="13.8" thickBot="1" x14ac:dyDescent="0.3">
      <c r="A58" s="18">
        <v>3</v>
      </c>
      <c r="B58" s="230">
        <v>2008</v>
      </c>
      <c r="C58" s="230">
        <v>440</v>
      </c>
      <c r="D58" s="230">
        <v>300</v>
      </c>
      <c r="E58" s="230">
        <v>250</v>
      </c>
      <c r="F58" s="230">
        <v>280</v>
      </c>
      <c r="G58" s="19"/>
      <c r="H58" s="19"/>
      <c r="I58" s="9"/>
      <c r="J58" s="33">
        <f t="shared" si="21"/>
        <v>2.4771212547196626</v>
      </c>
      <c r="K58" s="33">
        <f t="shared" si="21"/>
        <v>2.3979400086720375</v>
      </c>
      <c r="L58" s="33">
        <f t="shared" si="21"/>
        <v>2.4471580313422194</v>
      </c>
      <c r="M58" s="33" t="str">
        <f t="shared" si="21"/>
        <v/>
      </c>
      <c r="N58" s="33" t="str">
        <f t="shared" si="21"/>
        <v/>
      </c>
      <c r="O58" s="14"/>
      <c r="P58" s="173">
        <f>(MAX(J58:N58)-MIN(J58:N58))^2/2</f>
        <v>3.1348348628272736E-3</v>
      </c>
      <c r="Q58" s="139">
        <f>VAR(J58:N58)</f>
        <v>1.5983130393972744E-3</v>
      </c>
      <c r="R58" s="4">
        <f>COUNT(J58:O58)</f>
        <v>3</v>
      </c>
      <c r="V58" s="4"/>
      <c r="W58" s="2" t="e">
        <f>IF(V58=#REF!,"",V58)</f>
        <v>#REF!</v>
      </c>
      <c r="X58" s="4"/>
      <c r="Y58" s="4"/>
      <c r="Z58" s="4" t="e">
        <f t="shared" si="3"/>
        <v>#REF!</v>
      </c>
      <c r="AA58" s="4" t="e">
        <f t="shared" si="4"/>
        <v>#REF!</v>
      </c>
      <c r="AB58" s="4" t="e">
        <f t="shared" si="5"/>
        <v>#REF!</v>
      </c>
      <c r="AC58" s="4" t="e">
        <f t="shared" si="6"/>
        <v>#REF!</v>
      </c>
      <c r="AD58" s="4" t="e">
        <f t="shared" si="7"/>
        <v>#REF!</v>
      </c>
      <c r="AE58" s="4" t="e">
        <f t="shared" si="8"/>
        <v>#REF!</v>
      </c>
      <c r="AF58" s="4" t="e">
        <f t="shared" si="9"/>
        <v>#REF!</v>
      </c>
      <c r="AG58" s="4" t="e">
        <f t="shared" si="10"/>
        <v>#REF!</v>
      </c>
    </row>
    <row r="59" spans="1:33" s="2" customFormat="1" x14ac:dyDescent="0.25">
      <c r="A59" s="18">
        <v>4</v>
      </c>
      <c r="B59" s="436">
        <v>2008</v>
      </c>
      <c r="C59" s="436">
        <v>1500</v>
      </c>
      <c r="D59" s="262">
        <v>1500</v>
      </c>
      <c r="E59" s="262">
        <v>1200</v>
      </c>
      <c r="F59" s="262">
        <v>1500</v>
      </c>
      <c r="G59" s="262">
        <v>1300</v>
      </c>
      <c r="H59" s="19"/>
      <c r="I59" s="9"/>
      <c r="J59" s="33">
        <f t="shared" si="21"/>
        <v>3.1760912590556813</v>
      </c>
      <c r="K59" s="33">
        <f t="shared" si="21"/>
        <v>3.0791812460476247</v>
      </c>
      <c r="L59" s="33">
        <f t="shared" si="21"/>
        <v>3.1760912590556813</v>
      </c>
      <c r="M59" s="33">
        <f t="shared" si="21"/>
        <v>3.1139433523068369</v>
      </c>
      <c r="N59" s="33" t="str">
        <f t="shared" si="21"/>
        <v/>
      </c>
      <c r="O59" s="14"/>
      <c r="P59" s="173">
        <f>(MAX(J59:N59)-MIN(J59:N59))^2/2</f>
        <v>4.6957753106108575E-3</v>
      </c>
      <c r="Q59" s="139">
        <f>VAR(J59:N59)</f>
        <v>2.3096858250455264E-3</v>
      </c>
      <c r="R59" s="4">
        <f>COUNT(J59:O59)</f>
        <v>4</v>
      </c>
      <c r="V59" s="4">
        <f>IF(C59="","",C59)</f>
        <v>1500</v>
      </c>
      <c r="W59" s="2">
        <f t="shared" ref="W59:W65" si="22">IF(V59=V58,"",IF(V59=0,"",V59))</f>
        <v>1500</v>
      </c>
      <c r="X59" s="4" t="str">
        <f>IF(W59=18000,STDEV(J59:N59),"")</f>
        <v/>
      </c>
      <c r="Y59" s="4" t="str">
        <f>IF(W59=18000,COUNT(J59:N59),"")</f>
        <v/>
      </c>
      <c r="Z59" s="4" t="str">
        <f t="shared" si="3"/>
        <v/>
      </c>
      <c r="AA59" s="4" t="str">
        <f t="shared" si="4"/>
        <v/>
      </c>
      <c r="AB59" s="4">
        <f t="shared" si="5"/>
        <v>4.8059190848843122E-2</v>
      </c>
      <c r="AC59" s="4">
        <f t="shared" si="6"/>
        <v>4</v>
      </c>
      <c r="AD59" s="4" t="str">
        <f t="shared" si="7"/>
        <v/>
      </c>
      <c r="AE59" s="4" t="str">
        <f t="shared" si="8"/>
        <v/>
      </c>
      <c r="AF59" s="4" t="str">
        <f t="shared" si="9"/>
        <v/>
      </c>
      <c r="AG59" s="4" t="str">
        <f t="shared" si="10"/>
        <v/>
      </c>
    </row>
    <row r="60" spans="1:33" x14ac:dyDescent="0.25">
      <c r="R60" s="2"/>
      <c r="V60" s="4" t="str">
        <f>IF(C60="","",C60)</f>
        <v/>
      </c>
      <c r="W60" s="2" t="str">
        <f t="shared" si="22"/>
        <v/>
      </c>
      <c r="X60" s="4" t="str">
        <f>IF(W60=18000,STDEV(J60:N60),"")</f>
        <v/>
      </c>
      <c r="Y60" s="4"/>
      <c r="Z60" s="4" t="str">
        <f t="shared" si="3"/>
        <v/>
      </c>
      <c r="AA60" s="4" t="str">
        <f t="shared" si="4"/>
        <v/>
      </c>
      <c r="AB60" s="4" t="str">
        <f t="shared" si="5"/>
        <v/>
      </c>
      <c r="AC60" s="4" t="str">
        <f t="shared" si="6"/>
        <v/>
      </c>
      <c r="AD60" s="4" t="str">
        <f t="shared" si="7"/>
        <v/>
      </c>
      <c r="AE60" s="4" t="str">
        <f t="shared" si="8"/>
        <v/>
      </c>
      <c r="AF60" s="4" t="str">
        <f t="shared" si="9"/>
        <v/>
      </c>
      <c r="AG60" s="4" t="str">
        <f t="shared" si="10"/>
        <v/>
      </c>
    </row>
    <row r="61" spans="1:33" x14ac:dyDescent="0.25">
      <c r="R61" s="2"/>
      <c r="V61" s="4" t="str">
        <f>IF(C61="","",C61)</f>
        <v/>
      </c>
      <c r="W61" s="2" t="str">
        <f t="shared" si="22"/>
        <v/>
      </c>
      <c r="X61" s="4" t="str">
        <f>IF(W61=18000,STDEV(J61:N61),"")</f>
        <v/>
      </c>
      <c r="Y61" s="4"/>
      <c r="Z61" s="4" t="str">
        <f t="shared" si="3"/>
        <v/>
      </c>
      <c r="AA61" s="4" t="str">
        <f t="shared" si="4"/>
        <v/>
      </c>
      <c r="AB61" s="4" t="str">
        <f t="shared" si="5"/>
        <v/>
      </c>
      <c r="AC61" s="4" t="str">
        <f t="shared" si="6"/>
        <v/>
      </c>
      <c r="AD61" s="4" t="str">
        <f t="shared" si="7"/>
        <v/>
      </c>
      <c r="AE61" s="4" t="str">
        <f t="shared" si="8"/>
        <v/>
      </c>
      <c r="AF61" s="4" t="str">
        <f t="shared" si="9"/>
        <v/>
      </c>
      <c r="AG61" s="4" t="str">
        <f t="shared" si="10"/>
        <v/>
      </c>
    </row>
    <row r="62" spans="1:33" s="4" customFormat="1" ht="15.6" x14ac:dyDescent="0.25">
      <c r="A62" s="2" t="s">
        <v>1</v>
      </c>
      <c r="B62" s="10" t="s">
        <v>74</v>
      </c>
      <c r="C62" s="12"/>
      <c r="D62" s="12"/>
      <c r="E62" s="12"/>
      <c r="F62" s="12"/>
      <c r="G62" s="12"/>
      <c r="H62" s="12"/>
      <c r="I62" s="11"/>
      <c r="O62" s="15"/>
      <c r="R62" s="2"/>
      <c r="W62" s="2" t="str">
        <f t="shared" si="22"/>
        <v/>
      </c>
      <c r="Z62" s="4" t="str">
        <f t="shared" si="3"/>
        <v/>
      </c>
      <c r="AA62" s="4" t="str">
        <f t="shared" si="4"/>
        <v/>
      </c>
      <c r="AB62" s="4" t="str">
        <f t="shared" si="5"/>
        <v/>
      </c>
      <c r="AC62" s="4" t="str">
        <f t="shared" si="6"/>
        <v/>
      </c>
      <c r="AD62" s="4" t="str">
        <f t="shared" si="7"/>
        <v/>
      </c>
      <c r="AE62" s="4" t="str">
        <f t="shared" si="8"/>
        <v/>
      </c>
      <c r="AF62" s="4" t="str">
        <f t="shared" si="9"/>
        <v/>
      </c>
      <c r="AG62" s="4" t="str">
        <f t="shared" si="10"/>
        <v/>
      </c>
    </row>
    <row r="63" spans="1:33" s="2" customFormat="1" x14ac:dyDescent="0.25">
      <c r="C63" s="885" t="s">
        <v>55</v>
      </c>
      <c r="D63" s="886"/>
      <c r="E63" s="886"/>
      <c r="F63" s="886"/>
      <c r="G63" s="886"/>
      <c r="H63" s="886"/>
      <c r="J63" s="885" t="s">
        <v>12</v>
      </c>
      <c r="K63" s="887"/>
      <c r="L63" s="887"/>
      <c r="M63" s="887"/>
      <c r="N63" s="887"/>
      <c r="O63" s="14"/>
      <c r="V63" s="4"/>
      <c r="W63" s="2" t="str">
        <f t="shared" si="22"/>
        <v/>
      </c>
      <c r="X63" s="4"/>
      <c r="Y63" s="4"/>
      <c r="Z63" s="4" t="str">
        <f t="shared" si="3"/>
        <v/>
      </c>
      <c r="AA63" s="4" t="str">
        <f t="shared" si="4"/>
        <v/>
      </c>
      <c r="AB63" s="4" t="str">
        <f t="shared" si="5"/>
        <v/>
      </c>
      <c r="AC63" s="4" t="str">
        <f t="shared" si="6"/>
        <v/>
      </c>
      <c r="AD63" s="4" t="str">
        <f t="shared" si="7"/>
        <v/>
      </c>
      <c r="AE63" s="4" t="str">
        <f t="shared" si="8"/>
        <v/>
      </c>
      <c r="AF63" s="4" t="str">
        <f t="shared" si="9"/>
        <v/>
      </c>
      <c r="AG63" s="4" t="str">
        <f t="shared" si="10"/>
        <v/>
      </c>
    </row>
    <row r="64" spans="1:33" s="2" customFormat="1" ht="13.8" thickBot="1" x14ac:dyDescent="0.3">
      <c r="A64" s="321" t="s">
        <v>11</v>
      </c>
      <c r="B64" s="322" t="s">
        <v>5</v>
      </c>
      <c r="C64" s="323" t="s">
        <v>2</v>
      </c>
      <c r="D64" s="324">
        <v>1</v>
      </c>
      <c r="E64" s="324">
        <v>2</v>
      </c>
      <c r="F64" s="324">
        <v>3</v>
      </c>
      <c r="G64" s="323">
        <v>4</v>
      </c>
      <c r="H64" s="323">
        <v>5</v>
      </c>
      <c r="I64" s="7"/>
      <c r="J64" s="25">
        <v>1</v>
      </c>
      <c r="K64" s="20">
        <v>2</v>
      </c>
      <c r="L64" s="20">
        <v>3</v>
      </c>
      <c r="M64" s="21">
        <v>4</v>
      </c>
      <c r="N64" s="22">
        <v>5</v>
      </c>
      <c r="O64" s="14"/>
      <c r="V64" s="4"/>
      <c r="W64" s="2" t="str">
        <f t="shared" si="22"/>
        <v/>
      </c>
      <c r="X64" s="4"/>
      <c r="Y64" s="4"/>
      <c r="Z64" s="4" t="str">
        <f t="shared" si="3"/>
        <v/>
      </c>
      <c r="AA64" s="4" t="str">
        <f t="shared" si="4"/>
        <v/>
      </c>
      <c r="AB64" s="4" t="str">
        <f t="shared" si="5"/>
        <v/>
      </c>
      <c r="AC64" s="4" t="str">
        <f t="shared" si="6"/>
        <v/>
      </c>
      <c r="AD64" s="4" t="str">
        <f t="shared" si="7"/>
        <v/>
      </c>
      <c r="AE64" s="4" t="str">
        <f t="shared" si="8"/>
        <v/>
      </c>
      <c r="AF64" s="4" t="str">
        <f t="shared" si="9"/>
        <v/>
      </c>
      <c r="AG64" s="4" t="str">
        <f t="shared" si="10"/>
        <v/>
      </c>
    </row>
    <row r="65" spans="1:33" s="2" customFormat="1" ht="13.8" thickBot="1" x14ac:dyDescent="0.3">
      <c r="A65" s="333">
        <v>1</v>
      </c>
      <c r="B65" s="345">
        <v>2007</v>
      </c>
      <c r="C65" s="345" t="s">
        <v>77</v>
      </c>
      <c r="D65" s="345" t="s">
        <v>77</v>
      </c>
      <c r="E65" s="345" t="s">
        <v>77</v>
      </c>
      <c r="F65" s="345" t="s">
        <v>77</v>
      </c>
      <c r="G65" s="334"/>
      <c r="H65" s="334"/>
      <c r="I65" s="9"/>
      <c r="J65" s="33"/>
      <c r="K65" s="34"/>
      <c r="L65" s="34"/>
      <c r="M65" s="34"/>
      <c r="N65" s="35"/>
      <c r="O65" s="14"/>
      <c r="R65" s="4">
        <f>COUNT(J65:O65)</f>
        <v>0</v>
      </c>
      <c r="V65" s="4"/>
      <c r="W65" s="2" t="str">
        <f t="shared" si="22"/>
        <v/>
      </c>
      <c r="X65" s="4"/>
      <c r="Y65" s="4"/>
      <c r="Z65" s="4" t="str">
        <f t="shared" si="3"/>
        <v/>
      </c>
      <c r="AA65" s="4" t="str">
        <f t="shared" si="4"/>
        <v/>
      </c>
      <c r="AB65" s="4" t="str">
        <f t="shared" si="5"/>
        <v/>
      </c>
      <c r="AC65" s="4" t="str">
        <f t="shared" si="6"/>
        <v/>
      </c>
      <c r="AD65" s="4" t="str">
        <f t="shared" si="7"/>
        <v/>
      </c>
      <c r="AE65" s="4" t="str">
        <f t="shared" si="8"/>
        <v/>
      </c>
      <c r="AF65" s="4" t="str">
        <f t="shared" si="9"/>
        <v/>
      </c>
      <c r="AG65" s="4" t="str">
        <f t="shared" si="10"/>
        <v/>
      </c>
    </row>
    <row r="66" spans="1:33" s="2" customFormat="1" ht="13.8" thickBot="1" x14ac:dyDescent="0.3">
      <c r="A66" s="18">
        <v>2</v>
      </c>
      <c r="B66" s="888">
        <v>2006</v>
      </c>
      <c r="C66" s="888">
        <v>330</v>
      </c>
      <c r="D66" s="19">
        <v>560</v>
      </c>
      <c r="E66" s="19">
        <v>480</v>
      </c>
      <c r="F66" s="332">
        <v>560</v>
      </c>
      <c r="G66" s="19"/>
      <c r="H66" s="19"/>
      <c r="I66" s="9"/>
      <c r="J66" s="33">
        <f t="shared" ref="J66:L67" si="23">IF(D66="","",LOG(D66))</f>
        <v>2.7481880270062002</v>
      </c>
      <c r="K66" s="33">
        <f t="shared" si="23"/>
        <v>2.6812412373755872</v>
      </c>
      <c r="L66" s="33">
        <f t="shared" si="23"/>
        <v>2.7481880270062002</v>
      </c>
      <c r="M66" s="37"/>
      <c r="N66" s="38"/>
      <c r="O66" s="14"/>
      <c r="P66" s="173">
        <f>(MAX(J66:N67)-MIN(J66:N67))^2/2</f>
        <v>9.8250344105157775E-3</v>
      </c>
      <c r="Q66" s="139">
        <f>VAR(J66:N67)</f>
        <v>2.9832301991331522E-3</v>
      </c>
      <c r="R66" s="4">
        <f>COUNT(J66:O66)</f>
        <v>3</v>
      </c>
      <c r="V66" s="191"/>
      <c r="W66" s="2" t="str">
        <f t="shared" ref="W66:W71" si="24">IF(V66=V65,"",V66)</f>
        <v/>
      </c>
      <c r="X66" s="191"/>
      <c r="Y66" s="191"/>
      <c r="Z66" s="4" t="str">
        <f t="shared" si="3"/>
        <v/>
      </c>
      <c r="AA66" s="4" t="str">
        <f t="shared" si="4"/>
        <v/>
      </c>
      <c r="AB66" s="4" t="str">
        <f t="shared" si="5"/>
        <v/>
      </c>
      <c r="AC66" s="4" t="str">
        <f t="shared" si="6"/>
        <v/>
      </c>
      <c r="AD66" s="4" t="str">
        <f t="shared" si="7"/>
        <v/>
      </c>
      <c r="AE66" s="4" t="str">
        <f t="shared" si="8"/>
        <v/>
      </c>
      <c r="AF66" s="4" t="str">
        <f t="shared" si="9"/>
        <v/>
      </c>
      <c r="AG66" s="4" t="str">
        <f t="shared" si="10"/>
        <v/>
      </c>
    </row>
    <row r="67" spans="1:33" s="2" customFormat="1" ht="13.8" thickBot="1" x14ac:dyDescent="0.3">
      <c r="A67" s="18">
        <v>3</v>
      </c>
      <c r="B67" s="889"/>
      <c r="C67" s="889"/>
      <c r="D67" s="332">
        <v>480</v>
      </c>
      <c r="E67" s="19">
        <v>420</v>
      </c>
      <c r="F67" s="19">
        <v>580</v>
      </c>
      <c r="G67" s="19"/>
      <c r="H67" s="19"/>
      <c r="I67" s="9"/>
      <c r="J67" s="33">
        <f t="shared" si="23"/>
        <v>2.6812412373755872</v>
      </c>
      <c r="K67" s="33">
        <f t="shared" si="23"/>
        <v>2.6232492903979003</v>
      </c>
      <c r="L67" s="33">
        <f t="shared" si="23"/>
        <v>2.7634279935629373</v>
      </c>
      <c r="M67" s="33" t="str">
        <f>IF(G67="","",FLOOR(LOG(G67),1))</f>
        <v/>
      </c>
      <c r="N67" s="33" t="str">
        <f>IF(H67="","",FLOOR(LOG(H67),1))</f>
        <v/>
      </c>
      <c r="O67" s="14"/>
      <c r="R67" s="4">
        <f>COUNT(J67:O67)</f>
        <v>3</v>
      </c>
      <c r="V67" s="4"/>
      <c r="W67" s="2" t="str">
        <f t="shared" si="24"/>
        <v/>
      </c>
      <c r="X67" s="4"/>
      <c r="Y67" s="4"/>
      <c r="Z67" s="4" t="str">
        <f t="shared" si="3"/>
        <v/>
      </c>
      <c r="AA67" s="4" t="str">
        <f t="shared" si="4"/>
        <v/>
      </c>
      <c r="AB67" s="4" t="str">
        <f t="shared" si="5"/>
        <v/>
      </c>
      <c r="AC67" s="4" t="str">
        <f t="shared" si="6"/>
        <v/>
      </c>
      <c r="AD67" s="4" t="str">
        <f t="shared" si="7"/>
        <v/>
      </c>
      <c r="AE67" s="4" t="str">
        <f t="shared" si="8"/>
        <v/>
      </c>
      <c r="AF67" s="4" t="str">
        <f t="shared" si="9"/>
        <v/>
      </c>
      <c r="AG67" s="4" t="str">
        <f t="shared" si="10"/>
        <v/>
      </c>
    </row>
    <row r="68" spans="1:33" s="2" customFormat="1" x14ac:dyDescent="0.25">
      <c r="A68" s="18">
        <v>4</v>
      </c>
      <c r="B68" s="336"/>
      <c r="C68" s="336"/>
      <c r="D68" s="336"/>
      <c r="E68" s="336"/>
      <c r="F68" s="336"/>
      <c r="G68" s="19"/>
      <c r="H68" s="19"/>
      <c r="I68" s="9"/>
      <c r="J68" s="33" t="str">
        <f>IF(D68="","",FLOOR(LOG(D68),1))</f>
        <v/>
      </c>
      <c r="K68" s="33" t="str">
        <f>IF(E68="","",FLOOR(LOG(E68),1))</f>
        <v/>
      </c>
      <c r="L68" s="33" t="str">
        <f>IF(F68="","",FLOOR(LOG(F68),1))</f>
        <v/>
      </c>
      <c r="M68" s="33" t="str">
        <f>IF(G68="","",FLOOR(LOG(G68),1))</f>
        <v/>
      </c>
      <c r="N68" s="33" t="str">
        <f>IF(H68="","",FLOOR(LOG(H68),1))</f>
        <v/>
      </c>
      <c r="O68" s="14"/>
      <c r="R68" s="4">
        <f>COUNT(J68:O68)</f>
        <v>0</v>
      </c>
      <c r="V68" s="4"/>
      <c r="W68" s="2" t="str">
        <f t="shared" si="24"/>
        <v/>
      </c>
      <c r="X68" s="4"/>
      <c r="Y68" s="4"/>
      <c r="Z68" s="4" t="str">
        <f t="shared" si="3"/>
        <v/>
      </c>
      <c r="AA68" s="4" t="str">
        <f t="shared" si="4"/>
        <v/>
      </c>
      <c r="AB68" s="4" t="str">
        <f t="shared" si="5"/>
        <v/>
      </c>
      <c r="AC68" s="4" t="str">
        <f t="shared" si="6"/>
        <v/>
      </c>
      <c r="AD68" s="4" t="str">
        <f t="shared" si="7"/>
        <v/>
      </c>
      <c r="AE68" s="4" t="str">
        <f t="shared" si="8"/>
        <v/>
      </c>
      <c r="AF68" s="4" t="str">
        <f t="shared" si="9"/>
        <v/>
      </c>
      <c r="AG68" s="4" t="str">
        <f t="shared" si="10"/>
        <v/>
      </c>
    </row>
    <row r="69" spans="1:33" x14ac:dyDescent="0.25">
      <c r="R69" s="2"/>
      <c r="V69" s="4"/>
      <c r="W69" s="2" t="str">
        <f t="shared" si="24"/>
        <v/>
      </c>
      <c r="X69" s="4"/>
      <c r="Y69" s="4"/>
      <c r="Z69" s="4" t="str">
        <f t="shared" si="3"/>
        <v/>
      </c>
      <c r="AA69" s="4" t="str">
        <f t="shared" si="4"/>
        <v/>
      </c>
      <c r="AB69" s="4" t="str">
        <f t="shared" si="5"/>
        <v/>
      </c>
      <c r="AC69" s="4" t="str">
        <f t="shared" si="6"/>
        <v/>
      </c>
      <c r="AD69" s="4" t="str">
        <f t="shared" si="7"/>
        <v/>
      </c>
      <c r="AE69" s="4" t="str">
        <f t="shared" si="8"/>
        <v/>
      </c>
      <c r="AF69" s="4" t="str">
        <f t="shared" si="9"/>
        <v/>
      </c>
      <c r="AG69" s="4" t="str">
        <f t="shared" si="10"/>
        <v/>
      </c>
    </row>
    <row r="70" spans="1:33" x14ac:dyDescent="0.25">
      <c r="R70" s="2"/>
      <c r="V70" s="4"/>
      <c r="W70" s="2" t="str">
        <f t="shared" si="24"/>
        <v/>
      </c>
      <c r="X70" s="4"/>
      <c r="Y70" s="4"/>
      <c r="Z70" s="4" t="str">
        <f t="shared" si="3"/>
        <v/>
      </c>
      <c r="AA70" s="4" t="str">
        <f t="shared" si="4"/>
        <v/>
      </c>
      <c r="AB70" s="4" t="str">
        <f t="shared" si="5"/>
        <v/>
      </c>
      <c r="AC70" s="4" t="str">
        <f t="shared" si="6"/>
        <v/>
      </c>
      <c r="AD70" s="4" t="str">
        <f t="shared" si="7"/>
        <v/>
      </c>
      <c r="AE70" s="4" t="str">
        <f t="shared" si="8"/>
        <v/>
      </c>
      <c r="AF70" s="4" t="str">
        <f t="shared" si="9"/>
        <v/>
      </c>
      <c r="AG70" s="4" t="str">
        <f t="shared" si="10"/>
        <v/>
      </c>
    </row>
    <row r="71" spans="1:33" s="2" customFormat="1" ht="14.4" customHeight="1" x14ac:dyDescent="0.25">
      <c r="A71" s="299" t="s">
        <v>24</v>
      </c>
      <c r="B71" s="299"/>
      <c r="C71" s="884" t="s">
        <v>87</v>
      </c>
      <c r="D71" s="884"/>
      <c r="E71" s="884"/>
      <c r="F71" s="884"/>
      <c r="G71" s="884"/>
      <c r="H71" s="884"/>
      <c r="I71" s="6"/>
      <c r="O71" s="14"/>
      <c r="V71" s="4"/>
      <c r="W71" s="2" t="str">
        <f t="shared" si="24"/>
        <v/>
      </c>
      <c r="X71" s="4"/>
      <c r="Y71" s="4"/>
      <c r="Z71" s="4" t="str">
        <f t="shared" si="3"/>
        <v/>
      </c>
      <c r="AA71" s="4" t="str">
        <f t="shared" si="4"/>
        <v/>
      </c>
      <c r="AB71" s="4" t="str">
        <f t="shared" si="5"/>
        <v/>
      </c>
      <c r="AC71" s="4" t="str">
        <f t="shared" si="6"/>
        <v/>
      </c>
      <c r="AD71" s="4" t="str">
        <f t="shared" si="7"/>
        <v/>
      </c>
      <c r="AE71" s="4" t="str">
        <f t="shared" si="8"/>
        <v/>
      </c>
      <c r="AF71" s="4" t="str">
        <f t="shared" si="9"/>
        <v/>
      </c>
      <c r="AG71" s="4" t="str">
        <f t="shared" si="10"/>
        <v/>
      </c>
    </row>
    <row r="72" spans="1:33" s="4" customFormat="1" ht="14.4" customHeight="1" x14ac:dyDescent="0.25">
      <c r="A72" s="11"/>
      <c r="B72" s="11"/>
      <c r="C72" s="12"/>
      <c r="D72" s="12"/>
      <c r="E72" s="12"/>
      <c r="F72" s="12"/>
      <c r="G72" s="12"/>
      <c r="H72" s="12"/>
      <c r="I72" s="11"/>
      <c r="O72" s="15"/>
      <c r="R72" s="2"/>
      <c r="V72" s="4" t="str">
        <f>IF(C72="","",C72)</f>
        <v/>
      </c>
      <c r="W72" s="2" t="str">
        <f>IF(V72=V71,"",IF(V72=0,"",V72))</f>
        <v/>
      </c>
      <c r="X72" s="4" t="str">
        <f>IF(W72=18000,STDEV(J72:N73),"")</f>
        <v/>
      </c>
      <c r="Y72" s="4" t="str">
        <f>IF(W72=18000,COUNT(J72:N73),"")</f>
        <v/>
      </c>
      <c r="Z72" s="4" t="str">
        <f t="shared" si="3"/>
        <v/>
      </c>
      <c r="AA72" s="4" t="str">
        <f t="shared" si="4"/>
        <v/>
      </c>
      <c r="AB72" s="4" t="str">
        <f t="shared" si="5"/>
        <v/>
      </c>
      <c r="AC72" s="4" t="str">
        <f t="shared" si="6"/>
        <v/>
      </c>
      <c r="AD72" s="4" t="str">
        <f t="shared" si="7"/>
        <v/>
      </c>
      <c r="AE72" s="4" t="str">
        <f t="shared" si="8"/>
        <v/>
      </c>
      <c r="AF72" s="4" t="str">
        <f t="shared" si="9"/>
        <v/>
      </c>
      <c r="AG72" s="4" t="str">
        <f t="shared" si="10"/>
        <v/>
      </c>
    </row>
    <row r="73" spans="1:33" s="4" customFormat="1" ht="14.4" customHeight="1" x14ac:dyDescent="0.25">
      <c r="A73" s="2" t="s">
        <v>1</v>
      </c>
      <c r="B73" s="10" t="s">
        <v>74</v>
      </c>
      <c r="C73" s="12"/>
      <c r="D73" s="12"/>
      <c r="E73" s="12"/>
      <c r="F73" s="12"/>
      <c r="G73" s="12"/>
      <c r="H73" s="12"/>
      <c r="I73" s="11"/>
      <c r="O73" s="15"/>
      <c r="R73" s="2"/>
      <c r="V73" s="4" t="str">
        <f>IF(C73="","",C73)</f>
        <v/>
      </c>
      <c r="W73" s="2" t="str">
        <f>IF(V73=V72,"",IF(V73=0,"",V73))</f>
        <v/>
      </c>
      <c r="X73" s="4" t="str">
        <f>IF(W73=18000,STDEV(J73:N73),"")</f>
        <v/>
      </c>
      <c r="Y73" s="4" t="str">
        <f>IF(W73=18000,COUNT(J73:N73),"")</f>
        <v/>
      </c>
      <c r="Z73" s="4" t="str">
        <f t="shared" si="3"/>
        <v/>
      </c>
      <c r="AA73" s="4" t="str">
        <f t="shared" si="4"/>
        <v/>
      </c>
      <c r="AB73" s="4" t="str">
        <f t="shared" si="5"/>
        <v/>
      </c>
      <c r="AC73" s="4" t="str">
        <f t="shared" si="6"/>
        <v/>
      </c>
      <c r="AD73" s="4" t="str">
        <f t="shared" si="7"/>
        <v/>
      </c>
      <c r="AE73" s="4" t="str">
        <f t="shared" si="8"/>
        <v/>
      </c>
      <c r="AF73" s="4" t="str">
        <f t="shared" si="9"/>
        <v/>
      </c>
      <c r="AG73" s="4" t="str">
        <f t="shared" si="10"/>
        <v/>
      </c>
    </row>
    <row r="74" spans="1:33" s="2" customFormat="1" x14ac:dyDescent="0.25">
      <c r="C74" s="885" t="s">
        <v>55</v>
      </c>
      <c r="D74" s="886"/>
      <c r="E74" s="886"/>
      <c r="F74" s="886"/>
      <c r="G74" s="886"/>
      <c r="H74" s="886"/>
      <c r="J74" s="885" t="s">
        <v>12</v>
      </c>
      <c r="K74" s="887"/>
      <c r="L74" s="887"/>
      <c r="M74" s="887"/>
      <c r="N74" s="887"/>
      <c r="O74" s="14"/>
      <c r="V74" s="4" t="str">
        <f>IF(C74="","",C74)</f>
        <v>Immettere i valori assoluti assegnati e/o ottenuti</v>
      </c>
      <c r="W74" s="2" t="str">
        <f>IF(V74=V73,"",IF(V74=0,"",V74))</f>
        <v>Immettere i valori assoluti assegnati e/o ottenuti</v>
      </c>
      <c r="X74" s="4" t="str">
        <f>IF(W74=18000,STDEV(J74:N74),"")</f>
        <v/>
      </c>
      <c r="Y74" s="4" t="str">
        <f>IF(W74=18000,COUNT(J74:N74),"")</f>
        <v/>
      </c>
      <c r="Z74" s="4" t="str">
        <f t="shared" si="3"/>
        <v/>
      </c>
      <c r="AA74" s="4" t="str">
        <f t="shared" si="4"/>
        <v/>
      </c>
      <c r="AB74" s="4" t="str">
        <f t="shared" si="5"/>
        <v/>
      </c>
      <c r="AC74" s="4" t="str">
        <f t="shared" si="6"/>
        <v/>
      </c>
      <c r="AD74" s="4" t="str">
        <f t="shared" si="7"/>
        <v/>
      </c>
      <c r="AE74" s="4" t="str">
        <f t="shared" si="8"/>
        <v/>
      </c>
      <c r="AF74" s="4" t="str">
        <f t="shared" si="9"/>
        <v/>
      </c>
      <c r="AG74" s="4" t="str">
        <f t="shared" si="10"/>
        <v/>
      </c>
    </row>
    <row r="75" spans="1:33" s="2" customFormat="1" ht="13.8" thickBot="1" x14ac:dyDescent="0.3">
      <c r="A75" s="321" t="s">
        <v>11</v>
      </c>
      <c r="B75" s="322" t="s">
        <v>5</v>
      </c>
      <c r="C75" s="323" t="s">
        <v>2</v>
      </c>
      <c r="D75" s="324">
        <v>1</v>
      </c>
      <c r="E75" s="324">
        <v>2</v>
      </c>
      <c r="F75" s="324">
        <v>3</v>
      </c>
      <c r="G75" s="323">
        <v>4</v>
      </c>
      <c r="H75" s="323">
        <v>5</v>
      </c>
      <c r="I75" s="8"/>
      <c r="J75" s="29">
        <v>1</v>
      </c>
      <c r="K75" s="30">
        <v>2</v>
      </c>
      <c r="L75" s="30">
        <v>3</v>
      </c>
      <c r="M75" s="31">
        <v>4</v>
      </c>
      <c r="N75" s="32">
        <v>5</v>
      </c>
      <c r="O75" s="14"/>
      <c r="V75" s="191"/>
      <c r="W75" s="2" t="str">
        <f>IF(V75=V74,"",IF(V75=0,"",V75))</f>
        <v/>
      </c>
      <c r="X75" s="191"/>
      <c r="Y75" s="191"/>
      <c r="Z75" s="4" t="str">
        <f t="shared" si="3"/>
        <v/>
      </c>
      <c r="AA75" s="4" t="str">
        <f t="shared" si="4"/>
        <v/>
      </c>
      <c r="AB75" s="4" t="str">
        <f t="shared" si="5"/>
        <v/>
      </c>
      <c r="AC75" s="4" t="str">
        <f t="shared" si="6"/>
        <v/>
      </c>
      <c r="AD75" s="4" t="str">
        <f t="shared" si="7"/>
        <v/>
      </c>
      <c r="AE75" s="4" t="str">
        <f t="shared" si="8"/>
        <v/>
      </c>
      <c r="AF75" s="4" t="str">
        <f t="shared" si="9"/>
        <v/>
      </c>
      <c r="AG75" s="4" t="str">
        <f t="shared" si="10"/>
        <v/>
      </c>
    </row>
    <row r="76" spans="1:33" ht="13.8" thickBot="1" x14ac:dyDescent="0.3">
      <c r="A76" s="346"/>
      <c r="B76" s="346">
        <v>2006</v>
      </c>
      <c r="C76" s="346">
        <v>330</v>
      </c>
      <c r="D76" s="346">
        <v>570</v>
      </c>
      <c r="E76" s="346">
        <v>620</v>
      </c>
      <c r="F76" s="346">
        <v>420</v>
      </c>
      <c r="G76" s="346">
        <v>690</v>
      </c>
      <c r="H76" s="346"/>
      <c r="J76" s="33">
        <f t="shared" ref="J76:N77" si="25">IF(D76="","",LOG(D76))</f>
        <v>2.7558748556724915</v>
      </c>
      <c r="K76" s="33">
        <f t="shared" si="25"/>
        <v>2.7923916894982539</v>
      </c>
      <c r="L76" s="33">
        <f t="shared" si="25"/>
        <v>2.6232492903979003</v>
      </c>
      <c r="M76" s="33">
        <f t="shared" si="25"/>
        <v>2.8388490907372552</v>
      </c>
      <c r="N76" s="33" t="str">
        <f t="shared" si="25"/>
        <v/>
      </c>
      <c r="P76" s="173">
        <f>(MAX(J76:N76)-MIN(J76:N76))^2/2</f>
        <v>2.3241636953184847E-2</v>
      </c>
      <c r="Q76" s="139">
        <f>VAR(J76:N76)</f>
        <v>8.5882048842767008E-3</v>
      </c>
      <c r="R76" s="4">
        <f>COUNT(J76:O76)</f>
        <v>4</v>
      </c>
      <c r="V76" s="191"/>
      <c r="W76" s="2" t="str">
        <f t="shared" ref="W76:W81" si="26">IF(V76=V75,"",V76)</f>
        <v/>
      </c>
      <c r="X76" s="191"/>
      <c r="Y76" s="191"/>
      <c r="Z76" s="4" t="str">
        <f t="shared" ref="Z76:Z89" si="27">IF(W76="","",IF(W76=$Z$6,STDEV(J76:N76),""))</f>
        <v/>
      </c>
      <c r="AA76" s="4" t="str">
        <f t="shared" ref="AA76:AA89" si="28">IF(W76="","",IF(W76=$Z$6,COUNT(J76:N76),""))</f>
        <v/>
      </c>
      <c r="AB76" s="4" t="str">
        <f t="shared" ref="AB76:AB89" si="29">IF(W76="","",IF(W76=$AB$6,STDEV(J76:N76),""))</f>
        <v/>
      </c>
      <c r="AC76" s="4" t="str">
        <f t="shared" ref="AC76:AC89" si="30">IF(W76="","",IF(W76=$AB$6,COUNT(J76:N76),""))</f>
        <v/>
      </c>
      <c r="AD76" s="4" t="str">
        <f t="shared" ref="AD76:AD89" si="31">IF(W76="","",IF(W76=$AD$6,STDEV(J76:N76),""))</f>
        <v/>
      </c>
      <c r="AE76" s="4" t="str">
        <f t="shared" ref="AE76:AE89" si="32">IF(W76="","",IF(W76=$AD$6,COUNT(J76:N76),""))</f>
        <v/>
      </c>
      <c r="AF76" s="4" t="str">
        <f t="shared" ref="AF76:AF89" si="33">IF(W76="","",IF(W76=$AF$6,STDEV(J76:N76),""))</f>
        <v/>
      </c>
      <c r="AG76" s="4" t="str">
        <f t="shared" ref="AG76:AG89" si="34">IF(W76="","",IF(W76=$AF$6,COUNT(J76:N76),""))</f>
        <v/>
      </c>
    </row>
    <row r="77" spans="1:33" x14ac:dyDescent="0.25">
      <c r="A77" s="242"/>
      <c r="B77" s="229">
        <v>2008</v>
      </c>
      <c r="C77" s="229">
        <v>440</v>
      </c>
      <c r="D77" s="229">
        <v>290</v>
      </c>
      <c r="E77" s="229">
        <v>220</v>
      </c>
      <c r="F77" s="242"/>
      <c r="G77" s="242"/>
      <c r="H77" s="242"/>
      <c r="J77" s="33">
        <f t="shared" si="25"/>
        <v>2.4623979978989561</v>
      </c>
      <c r="K77" s="33">
        <f t="shared" si="25"/>
        <v>2.3424226808222062</v>
      </c>
      <c r="L77" s="33" t="str">
        <f t="shared" si="25"/>
        <v/>
      </c>
      <c r="M77" s="33" t="str">
        <f t="shared" si="25"/>
        <v/>
      </c>
      <c r="N77" s="33" t="str">
        <f t="shared" si="25"/>
        <v/>
      </c>
      <c r="P77" s="173">
        <f>(MAX(J77:N77)-MIN(J77:N77))^2/2</f>
        <v>7.1970383538333396E-3</v>
      </c>
      <c r="Q77" s="139">
        <f>VAR(J77:N77)</f>
        <v>7.1970383538333396E-3</v>
      </c>
      <c r="R77" s="4">
        <f>COUNT(J77:O77)</f>
        <v>2</v>
      </c>
      <c r="V77" s="191"/>
      <c r="W77" s="2" t="str">
        <f t="shared" si="26"/>
        <v/>
      </c>
      <c r="X77" s="191"/>
      <c r="Y77" s="191"/>
      <c r="Z77" s="4" t="str">
        <f t="shared" si="27"/>
        <v/>
      </c>
      <c r="AA77" s="4" t="str">
        <f t="shared" si="28"/>
        <v/>
      </c>
      <c r="AB77" s="4" t="str">
        <f t="shared" si="29"/>
        <v/>
      </c>
      <c r="AC77" s="4" t="str">
        <f t="shared" si="30"/>
        <v/>
      </c>
      <c r="AD77" s="4" t="str">
        <f t="shared" si="31"/>
        <v/>
      </c>
      <c r="AE77" s="4" t="str">
        <f t="shared" si="32"/>
        <v/>
      </c>
      <c r="AF77" s="4" t="str">
        <f t="shared" si="33"/>
        <v/>
      </c>
      <c r="AG77" s="4" t="str">
        <f t="shared" si="34"/>
        <v/>
      </c>
    </row>
    <row r="78" spans="1:33" x14ac:dyDescent="0.25">
      <c r="R78" s="2"/>
      <c r="V78" s="191"/>
      <c r="W78" s="2" t="str">
        <f t="shared" si="26"/>
        <v/>
      </c>
      <c r="X78" s="191"/>
      <c r="Y78" s="191"/>
      <c r="Z78" s="4" t="str">
        <f t="shared" si="27"/>
        <v/>
      </c>
      <c r="AA78" s="4" t="str">
        <f t="shared" si="28"/>
        <v/>
      </c>
      <c r="AB78" s="4" t="str">
        <f t="shared" si="29"/>
        <v/>
      </c>
      <c r="AC78" s="4" t="str">
        <f t="shared" si="30"/>
        <v/>
      </c>
      <c r="AD78" s="4" t="str">
        <f t="shared" si="31"/>
        <v/>
      </c>
      <c r="AE78" s="4" t="str">
        <f t="shared" si="32"/>
        <v/>
      </c>
      <c r="AF78" s="4" t="str">
        <f t="shared" si="33"/>
        <v/>
      </c>
      <c r="AG78" s="4" t="str">
        <f t="shared" si="34"/>
        <v/>
      </c>
    </row>
    <row r="79" spans="1:33" ht="15.6" x14ac:dyDescent="0.25">
      <c r="A79" s="299" t="s">
        <v>24</v>
      </c>
      <c r="B79" s="299"/>
      <c r="C79" s="884" t="s">
        <v>88</v>
      </c>
      <c r="D79" s="884"/>
      <c r="E79" s="884"/>
      <c r="F79" s="884"/>
      <c r="G79" s="884"/>
      <c r="H79" s="884"/>
      <c r="I79" s="6"/>
      <c r="R79" s="2"/>
      <c r="V79" s="191"/>
      <c r="W79" s="2" t="str">
        <f t="shared" si="26"/>
        <v/>
      </c>
      <c r="X79" s="191"/>
      <c r="Y79" s="191"/>
      <c r="Z79" s="4" t="str">
        <f t="shared" si="27"/>
        <v/>
      </c>
      <c r="AA79" s="4" t="str">
        <f t="shared" si="28"/>
        <v/>
      </c>
      <c r="AB79" s="4" t="str">
        <f t="shared" si="29"/>
        <v/>
      </c>
      <c r="AC79" s="4" t="str">
        <f t="shared" si="30"/>
        <v/>
      </c>
      <c r="AD79" s="4" t="str">
        <f t="shared" si="31"/>
        <v/>
      </c>
      <c r="AE79" s="4" t="str">
        <f t="shared" si="32"/>
        <v/>
      </c>
      <c r="AF79" s="4" t="str">
        <f t="shared" si="33"/>
        <v/>
      </c>
      <c r="AG79" s="4" t="str">
        <f t="shared" si="34"/>
        <v/>
      </c>
    </row>
    <row r="80" spans="1:33" x14ac:dyDescent="0.25">
      <c r="R80" s="2"/>
      <c r="V80" s="4"/>
      <c r="W80" s="2" t="str">
        <f t="shared" si="26"/>
        <v/>
      </c>
      <c r="X80" s="4"/>
      <c r="Y80" s="4"/>
      <c r="Z80" s="4" t="str">
        <f t="shared" si="27"/>
        <v/>
      </c>
      <c r="AA80" s="4" t="str">
        <f t="shared" si="28"/>
        <v/>
      </c>
      <c r="AB80" s="4" t="str">
        <f t="shared" si="29"/>
        <v/>
      </c>
      <c r="AC80" s="4" t="str">
        <f t="shared" si="30"/>
        <v/>
      </c>
      <c r="AD80" s="4" t="str">
        <f t="shared" si="31"/>
        <v/>
      </c>
      <c r="AE80" s="4" t="str">
        <f t="shared" si="32"/>
        <v/>
      </c>
      <c r="AF80" s="4" t="str">
        <f t="shared" si="33"/>
        <v/>
      </c>
      <c r="AG80" s="4" t="str">
        <f t="shared" si="34"/>
        <v/>
      </c>
    </row>
    <row r="81" spans="1:37" ht="13.8" thickBot="1" x14ac:dyDescent="0.3">
      <c r="A81" s="347"/>
      <c r="B81" s="347"/>
      <c r="C81" s="323" t="s">
        <v>2</v>
      </c>
      <c r="D81" s="324">
        <v>1</v>
      </c>
      <c r="E81" s="324">
        <v>2</v>
      </c>
      <c r="F81" s="324">
        <v>3</v>
      </c>
      <c r="G81" s="323">
        <v>4</v>
      </c>
      <c r="H81" s="323">
        <v>5</v>
      </c>
      <c r="I81" s="8"/>
      <c r="J81" s="29">
        <v>1</v>
      </c>
      <c r="K81" s="30">
        <v>2</v>
      </c>
      <c r="L81" s="30">
        <v>3</v>
      </c>
      <c r="M81" s="31">
        <v>4</v>
      </c>
      <c r="N81" s="32">
        <v>5</v>
      </c>
      <c r="R81" s="2"/>
      <c r="V81" s="4"/>
      <c r="W81" s="2" t="str">
        <f t="shared" si="26"/>
        <v/>
      </c>
      <c r="X81" s="4"/>
      <c r="Y81" s="4"/>
      <c r="Z81" s="4" t="str">
        <f t="shared" si="27"/>
        <v/>
      </c>
      <c r="AA81" s="4" t="str">
        <f t="shared" si="28"/>
        <v/>
      </c>
      <c r="AB81" s="4" t="str">
        <f t="shared" si="29"/>
        <v/>
      </c>
      <c r="AC81" s="4" t="str">
        <f t="shared" si="30"/>
        <v/>
      </c>
      <c r="AD81" s="4" t="str">
        <f t="shared" si="31"/>
        <v/>
      </c>
      <c r="AE81" s="4" t="str">
        <f t="shared" si="32"/>
        <v/>
      </c>
      <c r="AF81" s="4" t="str">
        <f t="shared" si="33"/>
        <v/>
      </c>
      <c r="AG81" s="4" t="str">
        <f t="shared" si="34"/>
        <v/>
      </c>
    </row>
    <row r="82" spans="1:37" ht="13.8" thickBot="1" x14ac:dyDescent="0.3">
      <c r="A82" s="355"/>
      <c r="B82" s="679">
        <v>2007</v>
      </c>
      <c r="C82" s="680">
        <v>282</v>
      </c>
      <c r="D82" s="680">
        <v>150</v>
      </c>
      <c r="E82" s="680">
        <v>140</v>
      </c>
      <c r="F82" s="680">
        <v>150</v>
      </c>
      <c r="G82" s="680">
        <v>140</v>
      </c>
      <c r="H82" s="679"/>
      <c r="I82" s="681"/>
      <c r="J82" s="682">
        <f t="shared" ref="J82:N83" si="35">IF(D82="","",LOG(D82))</f>
        <v>2.1760912590556813</v>
      </c>
      <c r="K82" s="682">
        <f t="shared" si="35"/>
        <v>2.1461280356782382</v>
      </c>
      <c r="L82" s="682">
        <f t="shared" si="35"/>
        <v>2.1760912590556813</v>
      </c>
      <c r="M82" s="682">
        <f t="shared" si="35"/>
        <v>2.1461280356782382</v>
      </c>
      <c r="N82" s="682" t="str">
        <f t="shared" si="35"/>
        <v/>
      </c>
      <c r="P82" s="173">
        <f>(MAX(J82:N82)-MIN(J82:N82))^2/2</f>
        <v>4.4889737758327847E-4</v>
      </c>
      <c r="Q82" s="139">
        <f>VAR(J82:N82)</f>
        <v>2.9926491838885231E-4</v>
      </c>
      <c r="R82" s="4">
        <f>COUNT(J82:O82)</f>
        <v>4</v>
      </c>
      <c r="V82" s="4"/>
      <c r="W82" s="2" t="str">
        <f>IF(V82=V81,"",IF(V82=0,"",V82))</f>
        <v/>
      </c>
      <c r="X82" s="4"/>
      <c r="Y82" s="4"/>
      <c r="Z82" s="4" t="str">
        <f t="shared" si="27"/>
        <v/>
      </c>
      <c r="AA82" s="4" t="str">
        <f t="shared" si="28"/>
        <v/>
      </c>
      <c r="AB82" s="4" t="str">
        <f t="shared" si="29"/>
        <v/>
      </c>
      <c r="AC82" s="4" t="str">
        <f t="shared" si="30"/>
        <v/>
      </c>
      <c r="AD82" s="4" t="str">
        <f t="shared" si="31"/>
        <v/>
      </c>
      <c r="AE82" s="4" t="str">
        <f t="shared" si="32"/>
        <v/>
      </c>
      <c r="AF82" s="4" t="str">
        <f t="shared" si="33"/>
        <v/>
      </c>
      <c r="AG82" s="4" t="str">
        <f t="shared" si="34"/>
        <v/>
      </c>
    </row>
    <row r="83" spans="1:37" ht="13.8" thickBot="1" x14ac:dyDescent="0.3">
      <c r="A83" s="242"/>
      <c r="B83" s="359">
        <v>2008</v>
      </c>
      <c r="C83" s="359">
        <v>440</v>
      </c>
      <c r="D83" s="157">
        <v>520</v>
      </c>
      <c r="E83" s="157">
        <v>580</v>
      </c>
      <c r="F83" s="157">
        <v>510</v>
      </c>
      <c r="G83" s="157">
        <v>480</v>
      </c>
      <c r="H83" s="165"/>
      <c r="I83" s="681"/>
      <c r="J83" s="682">
        <f t="shared" si="35"/>
        <v>2.716003343634799</v>
      </c>
      <c r="K83" s="682">
        <f t="shared" si="35"/>
        <v>2.7634279935629373</v>
      </c>
      <c r="L83" s="682">
        <f t="shared" si="35"/>
        <v>2.7075701760979363</v>
      </c>
      <c r="M83" s="682">
        <f t="shared" si="35"/>
        <v>2.6812412373755872</v>
      </c>
      <c r="N83" s="682" t="str">
        <f t="shared" si="35"/>
        <v/>
      </c>
      <c r="P83" s="173">
        <f>(MAX(J83:N83)-MIN(J83:N83))^2/2</f>
        <v>3.3773314462994699E-3</v>
      </c>
      <c r="Q83" s="139">
        <f>VAR(J83:N83)</f>
        <v>1.1747159538237943E-3</v>
      </c>
      <c r="R83" s="4">
        <f>COUNT(J83:O83)</f>
        <v>4</v>
      </c>
      <c r="V83" s="4">
        <f>IF(C83="","",C83)</f>
        <v>440</v>
      </c>
      <c r="W83" s="2">
        <f>IF(V83=V82,"",IF(V83=0,"",V83))</f>
        <v>440</v>
      </c>
      <c r="X83" s="4" t="str">
        <f>IF(W83=18000,STDEV(J83:N83),"")</f>
        <v/>
      </c>
      <c r="Y83" s="4" t="str">
        <f>IF(W83=18000,COUNT(J83:N83),"")</f>
        <v/>
      </c>
      <c r="Z83" s="4" t="str">
        <f t="shared" si="27"/>
        <v/>
      </c>
      <c r="AA83" s="4" t="str">
        <f t="shared" si="28"/>
        <v/>
      </c>
      <c r="AB83" s="4" t="str">
        <f t="shared" si="29"/>
        <v/>
      </c>
      <c r="AC83" s="4" t="str">
        <f t="shared" si="30"/>
        <v/>
      </c>
      <c r="AD83" s="4">
        <f t="shared" si="31"/>
        <v>3.4274129512269082E-2</v>
      </c>
      <c r="AE83" s="4">
        <f t="shared" si="32"/>
        <v>4</v>
      </c>
      <c r="AF83" s="4" t="str">
        <f t="shared" si="33"/>
        <v/>
      </c>
      <c r="AG83" s="4" t="str">
        <f t="shared" si="34"/>
        <v/>
      </c>
    </row>
    <row r="84" spans="1:37" x14ac:dyDescent="0.25">
      <c r="A84" s="242"/>
      <c r="B84" s="453">
        <v>2008</v>
      </c>
      <c r="C84" s="453">
        <v>1500</v>
      </c>
      <c r="D84" s="486">
        <v>1000</v>
      </c>
      <c r="E84" s="486">
        <v>980</v>
      </c>
      <c r="F84" s="486"/>
      <c r="G84" s="486"/>
      <c r="H84" s="522"/>
      <c r="I84" s="681"/>
      <c r="J84" s="682">
        <f>IF(D84="","",LOG(D84))</f>
        <v>3</v>
      </c>
      <c r="K84" s="682">
        <f>IF(E84="","",LOG(E84))</f>
        <v>2.9912260756924947</v>
      </c>
      <c r="L84" s="682" t="str">
        <f>IF(F84="","",LOG(F84))</f>
        <v/>
      </c>
      <c r="M84" s="682" t="str">
        <f>IF(G84="","",LOG(G84))</f>
        <v/>
      </c>
      <c r="N84" s="682" t="str">
        <f>IF(H84="","",LOG(H84))</f>
        <v/>
      </c>
      <c r="P84" s="173">
        <f>(MAX(J84:N84)-MIN(J84:N84))^2/2</f>
        <v>3.8490873876916555E-5</v>
      </c>
      <c r="Q84" s="139">
        <f>VAR(J84:N84)</f>
        <v>3.8490873876916555E-5</v>
      </c>
      <c r="R84" s="4">
        <f>COUNT(J84:O84)</f>
        <v>2</v>
      </c>
      <c r="V84" s="4">
        <f>IF(C84="","",C84)</f>
        <v>1500</v>
      </c>
      <c r="W84" s="2">
        <f>IF(V84=V83,"",IF(V84=0,"",V84))</f>
        <v>1500</v>
      </c>
      <c r="X84" s="4" t="str">
        <f>IF(W84=18000,STDEV(J84:N84),"")</f>
        <v/>
      </c>
      <c r="Y84" s="4" t="str">
        <f>IF(W84=18000,COUNT(J84:N84),"")</f>
        <v/>
      </c>
      <c r="Z84" s="4" t="str">
        <f>IF(W84="","",IF(W84=$Z$6,STDEV(J84:N84),""))</f>
        <v/>
      </c>
      <c r="AA84" s="4" t="str">
        <f>IF(W84="","",IF(W84=$Z$6,COUNT(J84:N84),""))</f>
        <v/>
      </c>
      <c r="AB84" s="4">
        <f>IF(W84="","",IF(W84=$AB$6,STDEV(J84:N84),""))</f>
        <v>6.2041013754545113E-3</v>
      </c>
      <c r="AC84" s="4">
        <f>IF(W84="","",IF(W84=$AB$6,COUNT(J84:N84),""))</f>
        <v>2</v>
      </c>
      <c r="AD84" s="4" t="str">
        <f>IF(W84="","",IF(W84=$AD$6,STDEV(J84:N84),""))</f>
        <v/>
      </c>
      <c r="AE84" s="4" t="str">
        <f>IF(W84="","",IF(W84=$AD$6,COUNT(J84:N84),""))</f>
        <v/>
      </c>
      <c r="AF84" s="4" t="str">
        <f>IF(W84="","",IF(W84=$AF$6,STDEV(J84:N84),""))</f>
        <v/>
      </c>
      <c r="AG84" s="4" t="str">
        <f>IF(W84="","",IF(W84=$AF$6,COUNT(J84:N84),""))</f>
        <v/>
      </c>
    </row>
    <row r="85" spans="1:37" x14ac:dyDescent="0.25">
      <c r="A85" s="252"/>
      <c r="B85" s="445"/>
      <c r="C85" s="445"/>
      <c r="D85" s="446"/>
      <c r="E85" s="446"/>
      <c r="F85" s="446"/>
      <c r="G85" s="446"/>
      <c r="H85" s="534"/>
      <c r="I85" s="681"/>
      <c r="J85" s="683"/>
      <c r="K85" s="683"/>
      <c r="L85" s="683"/>
      <c r="M85" s="683"/>
      <c r="N85" s="683"/>
      <c r="P85" s="173"/>
      <c r="Q85" s="139"/>
      <c r="R85" s="4"/>
      <c r="V85" s="4"/>
      <c r="W85" s="2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:37" x14ac:dyDescent="0.25">
      <c r="A86" s="252"/>
      <c r="B86" s="445"/>
      <c r="C86" s="445"/>
      <c r="D86" s="446"/>
      <c r="E86" s="446"/>
      <c r="F86" s="446"/>
      <c r="G86" s="446"/>
      <c r="H86" s="534"/>
      <c r="I86" s="681"/>
      <c r="J86" s="683"/>
      <c r="K86" s="683"/>
      <c r="L86" s="683"/>
      <c r="M86" s="683"/>
      <c r="N86" s="683"/>
      <c r="P86" s="173"/>
      <c r="Q86" s="139"/>
      <c r="R86" s="4"/>
      <c r="V86" s="4"/>
      <c r="W86" s="2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7" ht="15.6" x14ac:dyDescent="0.3">
      <c r="B87" s="357"/>
      <c r="C87" s="357"/>
      <c r="D87" s="358"/>
      <c r="E87" s="358"/>
      <c r="F87" s="358"/>
      <c r="G87" s="358"/>
      <c r="V87" s="4"/>
      <c r="W87" s="2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:37" x14ac:dyDescent="0.25">
      <c r="V88" s="4" t="str">
        <f>IF(C88="","",C88)</f>
        <v/>
      </c>
      <c r="W88" s="2" t="str">
        <f>IF(V88=V83,"",IF(V88=0,"",V88))</f>
        <v/>
      </c>
      <c r="X88" s="4" t="str">
        <f>IF(W88=18000,STDEV(J88:N88),"")</f>
        <v/>
      </c>
      <c r="Y88" s="4" t="str">
        <f>IF(W88=18000,COUNT(J88:N88),"")</f>
        <v/>
      </c>
      <c r="Z88" s="4" t="str">
        <f t="shared" si="27"/>
        <v/>
      </c>
      <c r="AA88" s="4" t="str">
        <f t="shared" si="28"/>
        <v/>
      </c>
      <c r="AB88" s="4" t="str">
        <f t="shared" si="29"/>
        <v/>
      </c>
      <c r="AC88" s="4" t="str">
        <f t="shared" si="30"/>
        <v/>
      </c>
      <c r="AD88" s="4" t="str">
        <f t="shared" si="31"/>
        <v/>
      </c>
      <c r="AE88" s="4" t="str">
        <f t="shared" si="32"/>
        <v/>
      </c>
      <c r="AF88" s="4" t="str">
        <f t="shared" si="33"/>
        <v/>
      </c>
      <c r="AG88" s="4" t="str">
        <f t="shared" si="34"/>
        <v/>
      </c>
    </row>
    <row r="89" spans="1:37" ht="80.400000000000006" customHeight="1" x14ac:dyDescent="0.25">
      <c r="D89" s="181" t="s">
        <v>110</v>
      </c>
      <c r="E89" s="181" t="s">
        <v>103</v>
      </c>
      <c r="F89" s="182" t="s">
        <v>94</v>
      </c>
      <c r="G89" s="275" t="s">
        <v>104</v>
      </c>
      <c r="R89" t="s">
        <v>107</v>
      </c>
      <c r="V89" s="4" t="str">
        <f>IF(C89="","",C89)</f>
        <v/>
      </c>
      <c r="W89" s="2" t="str">
        <f>IF(V89=V88,"",IF(V89=0,"",V89))</f>
        <v/>
      </c>
      <c r="X89" s="4" t="str">
        <f>IF(W89=18000,STDEV(J89:N89),"")</f>
        <v/>
      </c>
      <c r="Y89" s="4" t="str">
        <f>IF(W89=18000,COUNT(J89:N89),"")</f>
        <v/>
      </c>
      <c r="Z89" s="4" t="str">
        <f t="shared" si="27"/>
        <v/>
      </c>
      <c r="AA89" s="4" t="str">
        <f t="shared" si="28"/>
        <v/>
      </c>
      <c r="AB89" s="4" t="str">
        <f t="shared" si="29"/>
        <v/>
      </c>
      <c r="AC89" s="4" t="str">
        <f t="shared" si="30"/>
        <v/>
      </c>
      <c r="AD89" s="4" t="str">
        <f t="shared" si="31"/>
        <v/>
      </c>
      <c r="AE89" s="4" t="str">
        <f t="shared" si="32"/>
        <v/>
      </c>
      <c r="AF89" s="4" t="str">
        <f t="shared" si="33"/>
        <v/>
      </c>
      <c r="AG89" s="4" t="str">
        <f t="shared" si="34"/>
        <v/>
      </c>
    </row>
    <row r="90" spans="1:37" x14ac:dyDescent="0.25">
      <c r="C90" s="280"/>
      <c r="D90" s="174"/>
      <c r="E90" s="183"/>
      <c r="F90" s="184"/>
      <c r="G90" s="281"/>
      <c r="I90" s="414"/>
      <c r="J90" s="407" t="s">
        <v>33</v>
      </c>
      <c r="K90" s="295" t="s">
        <v>111</v>
      </c>
      <c r="O90" t="s">
        <v>91</v>
      </c>
      <c r="P90" s="227">
        <f>SUM(P8:P86)</f>
        <v>0.40192486462829524</v>
      </c>
      <c r="Q90" s="227">
        <f>SUM(Q8:Q86)</f>
        <v>0.17992320640299919</v>
      </c>
      <c r="R90" s="286">
        <f>SUM(R8:R86)</f>
        <v>74</v>
      </c>
      <c r="V90" s="191"/>
      <c r="W90" s="2" t="str">
        <f>IF(V90=V89,"",IF(V90=0,"",V90))</f>
        <v/>
      </c>
      <c r="X90" s="191"/>
      <c r="Y90" s="191"/>
      <c r="Z90" s="4" t="str">
        <f>IF(W90="","",IF(W90=$Z$6,STDEV(J90:N90),""))</f>
        <v/>
      </c>
      <c r="AA90" s="4" t="str">
        <f>IF(W90="","",IF(W90=$Z$6,COUNT(J90:N90),""))</f>
        <v/>
      </c>
      <c r="AB90" s="4" t="str">
        <f>IF(W90="","",IF(W90=$AB$6,STDEV(J90:N90),""))</f>
        <v/>
      </c>
      <c r="AC90" s="4" t="str">
        <f>IF(W90="","",IF(W90=$AB$6,COUNT(J90:N90),""))</f>
        <v/>
      </c>
      <c r="AD90" s="4" t="str">
        <f>IF(W90="","",IF(W90=$AD$6,STDEV(J90:N90),""))</f>
        <v/>
      </c>
      <c r="AE90" s="4" t="str">
        <f>IF(W90="","",IF(W90=$AD$6,COUNT(J90:N90),""))</f>
        <v/>
      </c>
      <c r="AF90" s="4" t="str">
        <f>IF(W90="","",IF(W90=$AF$6,STDEV(J90:N90),""))</f>
        <v/>
      </c>
      <c r="AG90" s="4" t="str">
        <f>IF(W90="","",IF(W90=$AF$6,COUNT(J90:N90),""))</f>
        <v/>
      </c>
    </row>
    <row r="91" spans="1:37" ht="19.2" x14ac:dyDescent="0.35">
      <c r="B91" s="278"/>
      <c r="C91" s="175" t="s">
        <v>6</v>
      </c>
      <c r="D91" s="176">
        <f>P92</f>
        <v>0.15376163076587759</v>
      </c>
      <c r="E91" s="176">
        <f>K95</f>
        <v>0.1502807217406591</v>
      </c>
      <c r="F91" s="180">
        <v>0.08</v>
      </c>
      <c r="G91" s="276">
        <f>Q92</f>
        <v>0.1028771987551461</v>
      </c>
      <c r="I91" s="414"/>
      <c r="J91" s="413">
        <v>282</v>
      </c>
      <c r="K91" s="415">
        <f>VAR(J8:N9,J23:N23,J36:N36,J46:N47,J57:N57,J82:N82)</f>
        <v>2.3232642376013742E-2</v>
      </c>
      <c r="O91" t="s">
        <v>11</v>
      </c>
      <c r="P91" s="226">
        <f>COUNT(P8:P86)</f>
        <v>17</v>
      </c>
      <c r="Q91" s="226"/>
      <c r="T91" s="684"/>
      <c r="U91" s="684"/>
      <c r="V91" s="685"/>
      <c r="W91" s="685"/>
      <c r="X91" s="685"/>
      <c r="Y91" s="685"/>
      <c r="Z91" s="685"/>
      <c r="AA91" s="685"/>
      <c r="AB91" s="685"/>
      <c r="AC91" s="685"/>
      <c r="AD91" s="4" t="str">
        <f>IF(W91="","",IF(W91=$AD$6,STDEV(J91:N91),""))</f>
        <v/>
      </c>
      <c r="AE91" s="4" t="str">
        <f>IF(W91="","",IF(W91=$AD$6,COUNT(J91:N91),""))</f>
        <v/>
      </c>
      <c r="AF91" s="4" t="str">
        <f>IF(W91="","",IF(W91=$AF$6,STDEV(J91:N91),""))</f>
        <v/>
      </c>
      <c r="AG91" s="4" t="str">
        <f>IF(W91="","",IF(W91=$AF$6,COUNT(J91:N91),""))</f>
        <v/>
      </c>
    </row>
    <row r="92" spans="1:37" ht="19.2" x14ac:dyDescent="0.35">
      <c r="B92" s="278"/>
      <c r="C92" s="175" t="s">
        <v>93</v>
      </c>
      <c r="D92" s="178">
        <f>P91</f>
        <v>17</v>
      </c>
      <c r="E92" s="178"/>
      <c r="F92" s="180"/>
      <c r="G92" s="274">
        <f>P91</f>
        <v>17</v>
      </c>
      <c r="I92" s="414"/>
      <c r="J92" s="413">
        <v>440</v>
      </c>
      <c r="K92" s="415">
        <f>VAR(J58:N58,J77:N77,J83:J83)</f>
        <v>1.650560379161704E-2</v>
      </c>
      <c r="O92" s="1" t="s">
        <v>100</v>
      </c>
      <c r="P92" s="273">
        <f>(P90/$P$91)^0.5</f>
        <v>0.15376163076587759</v>
      </c>
      <c r="Q92" s="269">
        <f>(Q90/$P$91)^0.5</f>
        <v>0.1028771987551461</v>
      </c>
      <c r="T92" s="879"/>
      <c r="U92" s="882"/>
      <c r="V92" s="305"/>
      <c r="W92" s="305"/>
      <c r="X92" s="684"/>
      <c r="Y92" s="684"/>
      <c r="Z92" s="305"/>
      <c r="AA92" s="305"/>
      <c r="AB92" s="883"/>
      <c r="AC92" s="883"/>
      <c r="AD92" s="883"/>
      <c r="AE92" s="883"/>
      <c r="AF92" s="883"/>
      <c r="AG92" s="883"/>
      <c r="AH92" s="883"/>
      <c r="AI92" s="883"/>
      <c r="AJ92" s="883"/>
      <c r="AK92" s="883"/>
    </row>
    <row r="93" spans="1:37" ht="19.2" x14ac:dyDescent="0.35">
      <c r="B93" s="278"/>
      <c r="C93" s="175" t="s">
        <v>89</v>
      </c>
      <c r="D93" s="176">
        <f>D91*2*2^0.5</f>
        <v>0.4349035672034165</v>
      </c>
      <c r="E93" s="176">
        <f>E91*2*2^0.5</f>
        <v>0.4250580696977147</v>
      </c>
      <c r="F93" s="180" t="s">
        <v>95</v>
      </c>
      <c r="G93" s="276">
        <f>G91*2*2^0.5</f>
        <v>0.29098065947696022</v>
      </c>
      <c r="I93" s="298"/>
      <c r="J93" s="242">
        <v>330</v>
      </c>
      <c r="K93" s="415">
        <f>VAR(J66:N67,J76:N76)</f>
        <v>5.0601313799855975E-3</v>
      </c>
      <c r="O93" s="1" t="s">
        <v>101</v>
      </c>
      <c r="P93" s="273">
        <f>P92*2</f>
        <v>0.30752326153175519</v>
      </c>
      <c r="Q93" s="269">
        <f>Q92*2</f>
        <v>0.2057543975102922</v>
      </c>
      <c r="T93" s="880"/>
      <c r="U93" s="880"/>
      <c r="V93" s="686"/>
      <c r="W93" s="686"/>
      <c r="X93" s="684"/>
      <c r="Y93" s="684"/>
      <c r="Z93" s="686"/>
      <c r="AA93" s="686"/>
      <c r="AB93" s="684"/>
      <c r="AC93" s="686"/>
      <c r="AD93" s="9"/>
      <c r="AE93" s="9"/>
      <c r="AF93" s="9"/>
      <c r="AG93" s="9"/>
      <c r="AH93" s="9"/>
      <c r="AI93" s="9"/>
      <c r="AJ93" s="9"/>
      <c r="AK93" s="9"/>
    </row>
    <row r="94" spans="1:37" ht="21.6" customHeight="1" x14ac:dyDescent="0.35">
      <c r="B94" s="278"/>
      <c r="C94" s="175" t="s">
        <v>90</v>
      </c>
      <c r="D94" s="176">
        <f>D91*2</f>
        <v>0.30752326153175519</v>
      </c>
      <c r="E94" s="176">
        <f>E91*2</f>
        <v>0.30056144348131819</v>
      </c>
      <c r="F94" s="180">
        <v>0.22</v>
      </c>
      <c r="G94" s="276">
        <f>G91*2</f>
        <v>0.2057543975102922</v>
      </c>
      <c r="H94" s="279"/>
      <c r="I94" s="279"/>
      <c r="J94" s="229">
        <v>1500</v>
      </c>
      <c r="K94" s="415">
        <f>VAR(J10:K10,J24:L26,J37:M38,J48:O48,J59:M59,J84:K84)</f>
        <v>4.5538803759957246E-2</v>
      </c>
      <c r="T94" s="880"/>
      <c r="U94" s="880"/>
      <c r="V94" s="687"/>
      <c r="W94" s="683"/>
      <c r="X94" s="688"/>
      <c r="Y94" s="684"/>
      <c r="Z94" s="687"/>
      <c r="AA94" s="683"/>
      <c r="AB94" s="689"/>
      <c r="AC94" s="685"/>
      <c r="AD94" s="246"/>
      <c r="AE94" s="247"/>
      <c r="AF94" s="246"/>
      <c r="AG94" s="247"/>
      <c r="AH94" s="249"/>
      <c r="AI94" s="250"/>
      <c r="AJ94" s="249"/>
      <c r="AK94" s="250"/>
    </row>
    <row r="95" spans="1:37" x14ac:dyDescent="0.25">
      <c r="K95" s="411">
        <f>AVERAGE(K91:K94)^0.5</f>
        <v>0.1502807217406591</v>
      </c>
      <c r="T95" s="880"/>
      <c r="U95" s="880"/>
      <c r="V95" s="690"/>
      <c r="W95" s="691"/>
      <c r="X95" s="688"/>
      <c r="Y95" s="684"/>
      <c r="Z95" s="690"/>
      <c r="AA95" s="691"/>
      <c r="AB95" s="689"/>
      <c r="AC95" s="685"/>
      <c r="AD95" s="246"/>
      <c r="AE95" s="248"/>
      <c r="AF95" s="246"/>
      <c r="AG95" s="248"/>
      <c r="AH95" s="249"/>
      <c r="AI95" s="250"/>
      <c r="AJ95" s="249"/>
      <c r="AK95" s="250"/>
    </row>
    <row r="96" spans="1:37" x14ac:dyDescent="0.25">
      <c r="H96" s="331"/>
      <c r="T96" s="880"/>
      <c r="U96" s="880"/>
      <c r="V96" s="687"/>
      <c r="W96" s="683"/>
      <c r="X96" s="688"/>
      <c r="Y96" s="684"/>
      <c r="Z96" s="687"/>
      <c r="AA96" s="683"/>
      <c r="AB96" s="689"/>
      <c r="AC96" s="692"/>
      <c r="AD96" s="246"/>
      <c r="AE96" s="248"/>
      <c r="AF96" s="246"/>
      <c r="AG96" s="248"/>
      <c r="AH96" s="246"/>
      <c r="AI96" s="248"/>
      <c r="AJ96" s="246"/>
      <c r="AK96" s="251"/>
    </row>
    <row r="97" spans="2:37" ht="18.600000000000001" x14ac:dyDescent="0.3">
      <c r="B97" s="296"/>
      <c r="C97" s="191"/>
      <c r="D97" s="191"/>
      <c r="E97" s="191"/>
      <c r="Q97" s="561"/>
      <c r="T97" s="880"/>
      <c r="U97" s="880"/>
      <c r="V97" s="690"/>
      <c r="W97" s="691"/>
      <c r="X97" s="688"/>
      <c r="Y97" s="684"/>
      <c r="Z97" s="690"/>
      <c r="AA97" s="691"/>
      <c r="AB97" s="693"/>
      <c r="AC97" s="684"/>
      <c r="AD97" s="249"/>
      <c r="AE97" s="251"/>
      <c r="AF97" s="249"/>
      <c r="AG97" s="251"/>
      <c r="AH97" s="249"/>
      <c r="AI97" s="251"/>
      <c r="AJ97" s="249"/>
      <c r="AK97" s="251"/>
    </row>
    <row r="98" spans="2:37" x14ac:dyDescent="0.25">
      <c r="T98" s="880"/>
      <c r="U98" s="880"/>
      <c r="V98" s="690"/>
      <c r="W98" s="537"/>
      <c r="X98" s="684"/>
      <c r="Y98" s="684"/>
      <c r="Z98" s="690"/>
      <c r="AA98" s="537"/>
      <c r="AB98" s="693"/>
      <c r="AC98" s="684"/>
      <c r="AD98" s="249"/>
      <c r="AE98" s="251"/>
      <c r="AF98" s="249"/>
      <c r="AG98" s="251"/>
      <c r="AH98" s="249"/>
      <c r="AI98" s="251"/>
      <c r="AJ98" s="249"/>
      <c r="AK98" s="251"/>
    </row>
    <row r="99" spans="2:37" x14ac:dyDescent="0.25">
      <c r="T99" s="880"/>
      <c r="U99" s="880"/>
      <c r="V99" s="537"/>
      <c r="W99" s="537"/>
      <c r="X99" s="684"/>
      <c r="Y99" s="684"/>
      <c r="Z99" s="684"/>
      <c r="AA99" s="684"/>
      <c r="AB99" s="684"/>
      <c r="AC99" s="684"/>
      <c r="AD99" s="252"/>
      <c r="AE99" s="252"/>
      <c r="AF99" s="252"/>
      <c r="AG99" s="252"/>
      <c r="AH99" s="252"/>
      <c r="AI99" s="252"/>
      <c r="AJ99" s="252"/>
      <c r="AK99" s="252"/>
    </row>
    <row r="100" spans="2:37" x14ac:dyDescent="0.25">
      <c r="T100" s="880"/>
      <c r="U100" s="880"/>
      <c r="V100" s="537"/>
      <c r="W100" s="537"/>
      <c r="X100" s="684"/>
      <c r="Y100" s="684"/>
      <c r="Z100" s="684"/>
      <c r="AA100" s="684"/>
      <c r="AB100" s="684"/>
      <c r="AC100" s="684"/>
      <c r="AD100" s="252"/>
      <c r="AE100" s="252"/>
      <c r="AF100" s="252"/>
      <c r="AG100" s="252"/>
      <c r="AH100" s="252"/>
      <c r="AI100" s="252"/>
      <c r="AJ100" s="252"/>
      <c r="AK100" s="252"/>
    </row>
    <row r="101" spans="2:37" ht="18.600000000000001" customHeight="1" x14ac:dyDescent="0.25">
      <c r="T101" s="684"/>
      <c r="U101" s="684"/>
      <c r="V101" s="684"/>
      <c r="W101" s="684"/>
      <c r="X101" s="684"/>
      <c r="Y101" s="684"/>
      <c r="Z101" s="684"/>
      <c r="AA101" s="684"/>
      <c r="AB101" s="684"/>
      <c r="AC101" s="694"/>
      <c r="AD101" s="253"/>
      <c r="AE101" s="253"/>
      <c r="AF101" s="253"/>
      <c r="AG101" s="253"/>
      <c r="AH101" s="253"/>
      <c r="AI101" s="253"/>
      <c r="AJ101" s="253"/>
      <c r="AK101" s="253"/>
    </row>
    <row r="102" spans="2:37" x14ac:dyDescent="0.25">
      <c r="T102" s="684"/>
      <c r="U102" s="684"/>
      <c r="V102" s="684"/>
      <c r="W102" s="684"/>
      <c r="X102" s="688"/>
      <c r="Y102" s="684"/>
      <c r="Z102" s="684"/>
      <c r="AA102" s="684"/>
      <c r="AB102" s="693"/>
      <c r="AC102" s="685"/>
      <c r="AD102" s="248"/>
      <c r="AE102" s="248"/>
      <c r="AF102" s="248"/>
      <c r="AG102" s="248"/>
      <c r="AH102" s="252"/>
      <c r="AI102" s="252"/>
      <c r="AJ102" s="252"/>
      <c r="AK102" s="252"/>
    </row>
    <row r="103" spans="2:37" x14ac:dyDescent="0.25">
      <c r="T103" s="684"/>
      <c r="U103" s="684"/>
      <c r="V103" s="684"/>
      <c r="W103" s="684"/>
      <c r="X103" s="684"/>
      <c r="Y103" s="684"/>
      <c r="Z103" s="684"/>
      <c r="AA103" s="684"/>
      <c r="AB103" s="684"/>
      <c r="AC103" s="684"/>
      <c r="AD103" s="252"/>
      <c r="AE103" s="252"/>
      <c r="AF103" s="252"/>
      <c r="AG103" s="252"/>
      <c r="AH103" s="252"/>
      <c r="AI103" s="252"/>
      <c r="AJ103" s="252"/>
      <c r="AK103" s="252"/>
    </row>
    <row r="104" spans="2:37" x14ac:dyDescent="0.25">
      <c r="T104" s="684"/>
      <c r="U104" s="684"/>
      <c r="V104" s="684"/>
      <c r="W104" s="684"/>
      <c r="X104" s="684"/>
      <c r="Y104" s="684"/>
      <c r="Z104" s="684"/>
      <c r="AA104" s="684"/>
      <c r="AB104" s="685"/>
      <c r="AC104" s="684"/>
    </row>
    <row r="105" spans="2:37" x14ac:dyDescent="0.25">
      <c r="T105" s="684"/>
      <c r="U105" s="684"/>
      <c r="V105" s="684"/>
      <c r="W105" s="684"/>
      <c r="X105" s="684"/>
      <c r="Y105" s="684"/>
      <c r="Z105" s="684"/>
      <c r="AA105" s="684"/>
      <c r="AB105" s="684"/>
      <c r="AC105" s="684"/>
    </row>
    <row r="106" spans="2:37" x14ac:dyDescent="0.25">
      <c r="T106" s="879"/>
      <c r="U106" s="880"/>
      <c r="V106" s="881"/>
      <c r="W106" s="882"/>
      <c r="X106" s="882"/>
      <c r="Y106" s="882"/>
      <c r="Z106" s="882"/>
      <c r="AA106" s="882"/>
      <c r="AB106" s="684"/>
      <c r="AC106" s="684"/>
    </row>
    <row r="107" spans="2:37" x14ac:dyDescent="0.25">
      <c r="V107" s="4" t="str">
        <f>IF(C102="","",C102)</f>
        <v/>
      </c>
      <c r="W107" s="2"/>
      <c r="X107" s="4"/>
      <c r="Y107" s="4"/>
      <c r="Z107" s="248"/>
      <c r="AA107" s="248"/>
    </row>
  </sheetData>
  <mergeCells count="50">
    <mergeCell ref="C30:H30"/>
    <mergeCell ref="A1:C1"/>
    <mergeCell ref="D1:N1"/>
    <mergeCell ref="B2:E2"/>
    <mergeCell ref="C3:H3"/>
    <mergeCell ref="C6:H6"/>
    <mergeCell ref="J6:N6"/>
    <mergeCell ref="C17:H17"/>
    <mergeCell ref="C21:H21"/>
    <mergeCell ref="J21:N21"/>
    <mergeCell ref="B24:B26"/>
    <mergeCell ref="C24:C26"/>
    <mergeCell ref="C52:H52"/>
    <mergeCell ref="C33:H33"/>
    <mergeCell ref="J33:N33"/>
    <mergeCell ref="B35:B36"/>
    <mergeCell ref="C35:C36"/>
    <mergeCell ref="B37:B38"/>
    <mergeCell ref="C37:C38"/>
    <mergeCell ref="C41:H41"/>
    <mergeCell ref="C44:H44"/>
    <mergeCell ref="J44:N44"/>
    <mergeCell ref="B46:B47"/>
    <mergeCell ref="C46:C47"/>
    <mergeCell ref="C55:H55"/>
    <mergeCell ref="J55:N55"/>
    <mergeCell ref="C63:H63"/>
    <mergeCell ref="J63:N63"/>
    <mergeCell ref="B66:B67"/>
    <mergeCell ref="C66:C67"/>
    <mergeCell ref="T94:U94"/>
    <mergeCell ref="C71:H71"/>
    <mergeCell ref="C74:H74"/>
    <mergeCell ref="J74:N74"/>
    <mergeCell ref="C79:H79"/>
    <mergeCell ref="T92:U92"/>
    <mergeCell ref="AD92:AE92"/>
    <mergeCell ref="AF92:AG92"/>
    <mergeCell ref="AH92:AI92"/>
    <mergeCell ref="AJ92:AK92"/>
    <mergeCell ref="T93:U93"/>
    <mergeCell ref="AB92:AC92"/>
    <mergeCell ref="T106:U106"/>
    <mergeCell ref="V106:AA106"/>
    <mergeCell ref="T95:U95"/>
    <mergeCell ref="T96:U96"/>
    <mergeCell ref="T97:U97"/>
    <mergeCell ref="T98:U98"/>
    <mergeCell ref="T99:U99"/>
    <mergeCell ref="T100:U10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4"/>
  <sheetViews>
    <sheetView topLeftCell="A43" zoomScale="65" workbookViewId="0">
      <selection activeCell="I84" sqref="I84"/>
    </sheetView>
  </sheetViews>
  <sheetFormatPr defaultRowHeight="13.2" x14ac:dyDescent="0.25"/>
  <cols>
    <col min="1" max="1" width="11.33203125" customWidth="1"/>
    <col min="2" max="2" width="15.6640625" customWidth="1"/>
    <col min="3" max="3" width="22" customWidth="1"/>
    <col min="4" max="4" width="19.44140625" customWidth="1"/>
    <col min="5" max="5" width="17.109375" customWidth="1"/>
    <col min="6" max="6" width="13.6640625" customWidth="1"/>
    <col min="7" max="7" width="10.6640625" customWidth="1"/>
    <col min="9" max="9" width="20.6640625" bestFit="1" customWidth="1"/>
    <col min="19" max="19" width="8.88671875" style="563" customWidth="1"/>
    <col min="23" max="23" width="10.33203125" bestFit="1" customWidth="1"/>
  </cols>
  <sheetData>
    <row r="1" spans="1:34" s="2" customFormat="1" ht="17.399999999999999" x14ac:dyDescent="0.3">
      <c r="A1" s="894" t="s">
        <v>8</v>
      </c>
      <c r="B1" s="894"/>
      <c r="C1" s="894"/>
      <c r="D1" s="895" t="s">
        <v>66</v>
      </c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14"/>
      <c r="S1" s="562"/>
    </row>
    <row r="2" spans="1:34" s="4" customFormat="1" x14ac:dyDescent="0.25">
      <c r="A2" s="13" t="s">
        <v>0</v>
      </c>
      <c r="B2" s="897" t="s">
        <v>67</v>
      </c>
      <c r="C2" s="898"/>
      <c r="D2" s="898"/>
      <c r="E2" s="898"/>
      <c r="F2" s="3"/>
      <c r="G2" s="3"/>
      <c r="H2" s="3"/>
      <c r="I2" s="3"/>
      <c r="J2" s="3"/>
      <c r="K2" s="3"/>
      <c r="L2" s="3"/>
      <c r="M2" s="3"/>
      <c r="N2" s="3"/>
      <c r="O2" s="15"/>
      <c r="S2" s="430"/>
    </row>
    <row r="3" spans="1:34" s="2" customFormat="1" ht="14.4" customHeight="1" x14ac:dyDescent="0.25">
      <c r="A3" s="299" t="s">
        <v>24</v>
      </c>
      <c r="B3" s="299"/>
      <c r="C3" s="884" t="s">
        <v>56</v>
      </c>
      <c r="D3" s="884"/>
      <c r="E3" s="884"/>
      <c r="F3" s="884"/>
      <c r="G3" s="884"/>
      <c r="H3" s="884"/>
      <c r="I3" s="6"/>
      <c r="O3" s="14"/>
      <c r="S3" s="562"/>
    </row>
    <row r="4" spans="1:34" s="4" customFormat="1" ht="14.4" customHeight="1" x14ac:dyDescent="0.25">
      <c r="A4" s="11"/>
      <c r="B4" s="11"/>
      <c r="C4" s="12"/>
      <c r="D4" s="12"/>
      <c r="E4" s="12"/>
      <c r="F4" s="12"/>
      <c r="G4" s="12"/>
      <c r="H4" s="12"/>
      <c r="I4" s="11"/>
      <c r="O4" s="15"/>
      <c r="S4" s="430"/>
    </row>
    <row r="5" spans="1:34" s="4" customFormat="1" ht="14.4" customHeight="1" x14ac:dyDescent="0.25">
      <c r="A5" s="2" t="s">
        <v>1</v>
      </c>
      <c r="B5" s="10"/>
      <c r="C5" s="12"/>
      <c r="D5" s="12"/>
      <c r="E5" s="12"/>
      <c r="F5" s="12"/>
      <c r="G5" s="12"/>
      <c r="H5" s="12"/>
      <c r="I5" s="11"/>
      <c r="O5" s="15"/>
      <c r="S5" s="430"/>
    </row>
    <row r="6" spans="1:34" s="2" customFormat="1" x14ac:dyDescent="0.25">
      <c r="C6" s="885" t="s">
        <v>55</v>
      </c>
      <c r="D6" s="886"/>
      <c r="E6" s="886"/>
      <c r="F6" s="886"/>
      <c r="G6" s="886"/>
      <c r="H6" s="886"/>
      <c r="J6" s="885" t="s">
        <v>12</v>
      </c>
      <c r="K6" s="887"/>
      <c r="L6" s="887"/>
      <c r="M6" s="887"/>
      <c r="N6" s="887"/>
      <c r="O6" s="14"/>
      <c r="Q6" s="164"/>
      <c r="R6" s="310"/>
      <c r="S6" s="562"/>
      <c r="T6" s="310"/>
      <c r="U6" s="310"/>
      <c r="V6" s="310"/>
      <c r="W6" s="310"/>
      <c r="X6" s="310">
        <f>W8</f>
        <v>18000</v>
      </c>
      <c r="Y6" s="310"/>
      <c r="Z6" s="310">
        <f>V9</f>
        <v>1700</v>
      </c>
      <c r="AA6" s="310"/>
      <c r="AB6" s="310">
        <f>V10</f>
        <v>5500</v>
      </c>
      <c r="AC6" s="310"/>
      <c r="AD6" s="310">
        <f>V84</f>
        <v>530</v>
      </c>
      <c r="AE6" s="310"/>
      <c r="AF6" s="310">
        <f>V86</f>
        <v>6800</v>
      </c>
      <c r="AG6" s="310"/>
      <c r="AH6" s="310"/>
    </row>
    <row r="7" spans="1:34" s="2" customFormat="1" ht="13.8" thickBot="1" x14ac:dyDescent="0.3">
      <c r="A7" s="23" t="s">
        <v>11</v>
      </c>
      <c r="B7" s="24" t="s">
        <v>5</v>
      </c>
      <c r="C7" s="20" t="s">
        <v>2</v>
      </c>
      <c r="D7" s="17">
        <v>1</v>
      </c>
      <c r="E7" s="17">
        <v>2</v>
      </c>
      <c r="F7" s="17">
        <v>3</v>
      </c>
      <c r="G7" s="16">
        <v>4</v>
      </c>
      <c r="H7" s="16">
        <v>5</v>
      </c>
      <c r="I7" s="8"/>
      <c r="J7" s="29">
        <v>1</v>
      </c>
      <c r="K7" s="30">
        <v>2</v>
      </c>
      <c r="L7" s="30">
        <v>3</v>
      </c>
      <c r="M7" s="31">
        <v>4</v>
      </c>
      <c r="N7" s="32">
        <v>5</v>
      </c>
      <c r="O7" s="14"/>
      <c r="P7" s="285" t="s">
        <v>102</v>
      </c>
      <c r="Q7" s="263" t="s">
        <v>38</v>
      </c>
      <c r="R7" s="431" t="s">
        <v>108</v>
      </c>
      <c r="S7" s="562" t="s">
        <v>6</v>
      </c>
      <c r="T7" s="310"/>
      <c r="U7" s="310"/>
      <c r="V7" s="310"/>
      <c r="W7" s="310"/>
      <c r="X7" s="310" t="s">
        <v>6</v>
      </c>
      <c r="Y7" s="310" t="s">
        <v>11</v>
      </c>
      <c r="Z7" s="310" t="s">
        <v>6</v>
      </c>
      <c r="AA7" s="310" t="s">
        <v>11</v>
      </c>
      <c r="AB7" s="310" t="s">
        <v>6</v>
      </c>
      <c r="AC7" s="310" t="s">
        <v>11</v>
      </c>
      <c r="AD7" s="310" t="s">
        <v>6</v>
      </c>
      <c r="AE7" s="310" t="s">
        <v>11</v>
      </c>
      <c r="AF7" s="310" t="s">
        <v>6</v>
      </c>
      <c r="AG7" s="310" t="s">
        <v>11</v>
      </c>
      <c r="AH7" s="310"/>
    </row>
    <row r="8" spans="1:34" s="4" customFormat="1" ht="13.8" thickBot="1" x14ac:dyDescent="0.3">
      <c r="A8" s="196">
        <v>1</v>
      </c>
      <c r="B8" s="197">
        <v>2006</v>
      </c>
      <c r="C8" s="197">
        <v>18000</v>
      </c>
      <c r="D8" s="197">
        <v>23000</v>
      </c>
      <c r="E8" s="197"/>
      <c r="F8" s="197"/>
      <c r="G8" s="197">
        <v>21000</v>
      </c>
      <c r="H8" s="197"/>
      <c r="I8" s="198"/>
      <c r="J8" s="33">
        <f t="shared" ref="J8:L10" si="0">IF(D8="","",LOG(D8))</f>
        <v>4.3617278360175931</v>
      </c>
      <c r="K8" s="33" t="str">
        <f t="shared" si="0"/>
        <v/>
      </c>
      <c r="L8" s="33" t="str">
        <f t="shared" si="0"/>
        <v/>
      </c>
      <c r="M8" s="33">
        <f t="shared" ref="M8:N13" si="1">IF(G8="","",LOG(G8))</f>
        <v>4.3222192947339195</v>
      </c>
      <c r="N8" s="33" t="str">
        <f t="shared" si="1"/>
        <v/>
      </c>
      <c r="O8" s="15"/>
      <c r="P8" s="173">
        <f>(MAX(J8:O8)-MIN(J8:O8))^2/2</f>
        <v>7.8046241718186815E-4</v>
      </c>
      <c r="Q8" s="189">
        <f>VAR(J8:O8)</f>
        <v>7.8046241718186815E-4</v>
      </c>
      <c r="R8" s="430">
        <f t="shared" ref="R8:R13" si="2">COUNT(J8:O8)</f>
        <v>2</v>
      </c>
      <c r="S8" s="430">
        <f>IF(Q8="","",Q8^0.5)</f>
        <v>2.7936757456474223E-2</v>
      </c>
      <c r="T8" s="311"/>
      <c r="U8" s="311"/>
      <c r="V8" s="311">
        <f t="shared" ref="V8:V13" si="3">IF(C8="","",C8)</f>
        <v>18000</v>
      </c>
      <c r="W8" s="310">
        <f>IF(V8=V7,"",IF(V8=0,"",V8))</f>
        <v>18000</v>
      </c>
      <c r="X8" s="311">
        <f>IF(W8=18000,STDEV(J8:N8),"")</f>
        <v>2.7936757456474223E-2</v>
      </c>
      <c r="Y8" s="311">
        <f>IF(W8=18000,COUNT(J8:N8),"")</f>
        <v>2</v>
      </c>
      <c r="Z8" s="311" t="str">
        <f>IF(W8="","",IF(W8=$Z$6,STDEV(J8:N8),""))</f>
        <v/>
      </c>
      <c r="AA8" s="311" t="str">
        <f>IF(W8="","",IF(W8=$Z$6,COUNT(J8:N8),""))</f>
        <v/>
      </c>
      <c r="AB8" s="311" t="str">
        <f>IF(W8="","",IF(W8=$AB$6,STDEV(J8:N8),""))</f>
        <v/>
      </c>
      <c r="AC8" s="311" t="str">
        <f>IF(W8="","",IF(W8=$AB$6,COUNT(J8:N8),""))</f>
        <v/>
      </c>
      <c r="AD8" s="311" t="str">
        <f>IF(W8="","",IF(W8=$AD$6,STDEV(J8:N8),""))</f>
        <v/>
      </c>
      <c r="AE8" s="311" t="str">
        <f>IF(W8="","",IF(W8=$AD$6,COUNT(J8:N8),""))</f>
        <v/>
      </c>
      <c r="AF8" s="311" t="str">
        <f>IF(W8="","",IF(W8=$AF$6,STDEV(J8:N8),""))</f>
        <v/>
      </c>
      <c r="AG8" s="311" t="str">
        <f>IF(W8="","",IF(W8=$AF$6,COUNT(J8:N8),""))</f>
        <v/>
      </c>
      <c r="AH8" s="311"/>
    </row>
    <row r="9" spans="1:34" s="4" customFormat="1" ht="13.8" thickBot="1" x14ac:dyDescent="0.3">
      <c r="A9" s="199">
        <v>2</v>
      </c>
      <c r="B9" s="200">
        <v>2007</v>
      </c>
      <c r="C9" s="200">
        <v>1700</v>
      </c>
      <c r="D9" s="200">
        <v>1800</v>
      </c>
      <c r="E9" s="200"/>
      <c r="F9" s="200"/>
      <c r="G9" s="200">
        <v>1900</v>
      </c>
      <c r="H9" s="200"/>
      <c r="I9" s="198"/>
      <c r="J9" s="33">
        <f t="shared" si="0"/>
        <v>3.255272505103306</v>
      </c>
      <c r="K9" s="33" t="str">
        <f t="shared" si="0"/>
        <v/>
      </c>
      <c r="L9" s="33" t="str">
        <f t="shared" si="0"/>
        <v/>
      </c>
      <c r="M9" s="33">
        <f t="shared" si="1"/>
        <v>3.2787536009528289</v>
      </c>
      <c r="N9" s="33" t="str">
        <f t="shared" si="1"/>
        <v/>
      </c>
      <c r="O9" s="15"/>
      <c r="P9" s="173">
        <f>(MAX(J9:O9)-MIN(J9:O9))^2/2</f>
        <v>2.7568093114723954E-4</v>
      </c>
      <c r="Q9" s="189">
        <f>VAR(J9:O9)</f>
        <v>2.7568093114723954E-4</v>
      </c>
      <c r="R9" s="430">
        <f t="shared" si="2"/>
        <v>2</v>
      </c>
      <c r="S9" s="430">
        <f t="shared" ref="S9:S72" si="4">IF(Q9="","",Q9^0.5)</f>
        <v>1.6603642104888901E-2</v>
      </c>
      <c r="T9" s="311"/>
      <c r="U9" s="311"/>
      <c r="V9" s="311">
        <f t="shared" si="3"/>
        <v>1700</v>
      </c>
      <c r="W9" s="310">
        <f>IF(V9=V8,"",IF(V9=0,"",V9))</f>
        <v>1700</v>
      </c>
      <c r="X9" s="311" t="str">
        <f>IF(W9=18000,STDEV(J9:N9),"")</f>
        <v/>
      </c>
      <c r="Y9" s="311" t="str">
        <f>IF(W9=18000,COUNT(J9:N9),"")</f>
        <v/>
      </c>
      <c r="Z9" s="311">
        <f t="shared" ref="Z9:Z76" si="5">IF(W9="","",IF(W9=$Z$6,STDEV(J9:N9),""))</f>
        <v>1.6603642104888901E-2</v>
      </c>
      <c r="AA9" s="311">
        <f t="shared" ref="AA9:AA76" si="6">IF(W9="","",IF(W9=$Z$6,COUNT(J9:N9),""))</f>
        <v>2</v>
      </c>
      <c r="AB9" s="311" t="str">
        <f t="shared" ref="AB9:AB76" si="7">IF(W9="","",IF(W9=$AB$6,STDEV(J9:N9),""))</f>
        <v/>
      </c>
      <c r="AC9" s="311" t="str">
        <f t="shared" ref="AC9:AC76" si="8">IF(W9="","",IF(W9=$AB$6,COUNT(J9:N9),""))</f>
        <v/>
      </c>
      <c r="AD9" s="311" t="str">
        <f t="shared" ref="AD9:AD76" si="9">IF(W9="","",IF(W9=$AD$6,STDEV(J9:N9),""))</f>
        <v/>
      </c>
      <c r="AE9" s="311" t="str">
        <f t="shared" ref="AE9:AE76" si="10">IF(W9="","",IF(W9=$AD$6,COUNT(J9:N9),""))</f>
        <v/>
      </c>
      <c r="AF9" s="311" t="str">
        <f t="shared" ref="AF9:AF76" si="11">IF(W9="","",IF(W9=$AF$6,STDEV(J9:N9),""))</f>
        <v/>
      </c>
      <c r="AG9" s="311" t="str">
        <f t="shared" ref="AG9:AG76" si="12">IF(W9="","",IF(W9=$AF$6,COUNT(J9:N9),""))</f>
        <v/>
      </c>
      <c r="AH9" s="311"/>
    </row>
    <row r="10" spans="1:34" s="4" customFormat="1" ht="13.8" thickBot="1" x14ac:dyDescent="0.3">
      <c r="A10" s="199">
        <v>3</v>
      </c>
      <c r="B10" s="200">
        <v>2007</v>
      </c>
      <c r="C10" s="908">
        <v>5500</v>
      </c>
      <c r="D10" s="200">
        <v>5600</v>
      </c>
      <c r="E10" s="200"/>
      <c r="F10" s="200"/>
      <c r="G10" s="200">
        <v>5600</v>
      </c>
      <c r="H10" s="200">
        <v>5500</v>
      </c>
      <c r="I10" s="198"/>
      <c r="J10" s="33">
        <f t="shared" si="0"/>
        <v>3.7481880270062002</v>
      </c>
      <c r="K10" s="33" t="str">
        <f t="shared" ref="K10:L13" si="13">IF(E10="","",LOG(E10))</f>
        <v/>
      </c>
      <c r="L10" s="33" t="str">
        <f t="shared" si="13"/>
        <v/>
      </c>
      <c r="M10" s="33">
        <f t="shared" si="1"/>
        <v>3.7481880270062002</v>
      </c>
      <c r="N10" s="33">
        <f t="shared" si="1"/>
        <v>3.7403626894942437</v>
      </c>
      <c r="O10" s="15"/>
      <c r="P10" s="173">
        <f>(MAX(J10:O11)-MIN(J10:O11))^2/2</f>
        <v>6.5802900341529495E-3</v>
      </c>
      <c r="Q10" s="189">
        <f>VAR(J10:O11)</f>
        <v>3.1558340995971068E-3</v>
      </c>
      <c r="R10" s="430">
        <f t="shared" si="2"/>
        <v>3</v>
      </c>
      <c r="S10" s="430">
        <f t="shared" si="4"/>
        <v>5.6176811048662303E-2</v>
      </c>
      <c r="T10" s="311"/>
      <c r="U10" s="311"/>
      <c r="V10" s="311">
        <f t="shared" si="3"/>
        <v>5500</v>
      </c>
      <c r="W10" s="310">
        <f>IF(V10=V9,"",IF(V10=0,"",V10))</f>
        <v>5500</v>
      </c>
      <c r="X10" s="311" t="str">
        <f>IF(W10=18000,STDEV(J10:N10),"")</f>
        <v/>
      </c>
      <c r="Y10" s="311"/>
      <c r="Z10" s="311" t="str">
        <f t="shared" si="5"/>
        <v/>
      </c>
      <c r="AA10" s="311" t="str">
        <f t="shared" si="6"/>
        <v/>
      </c>
      <c r="AB10" s="311">
        <f t="shared" si="7"/>
        <v>4.5179607190278057E-3</v>
      </c>
      <c r="AC10" s="311">
        <f t="shared" si="8"/>
        <v>3</v>
      </c>
      <c r="AD10" s="311" t="str">
        <f t="shared" si="9"/>
        <v/>
      </c>
      <c r="AE10" s="311" t="str">
        <f t="shared" si="10"/>
        <v/>
      </c>
      <c r="AF10" s="311" t="str">
        <f t="shared" si="11"/>
        <v/>
      </c>
      <c r="AG10" s="311" t="str">
        <f t="shared" si="12"/>
        <v/>
      </c>
      <c r="AH10" s="311"/>
    </row>
    <row r="11" spans="1:34" s="4" customFormat="1" ht="13.8" thickBot="1" x14ac:dyDescent="0.3">
      <c r="A11" s="199">
        <v>4</v>
      </c>
      <c r="B11" s="200">
        <v>2007</v>
      </c>
      <c r="C11" s="909"/>
      <c r="D11" s="200"/>
      <c r="E11" s="200"/>
      <c r="F11" s="200"/>
      <c r="G11" s="200"/>
      <c r="H11" s="200">
        <v>4300</v>
      </c>
      <c r="I11" s="198"/>
      <c r="J11" s="33" t="str">
        <f>IF(D11="","",LOG(D11))</f>
        <v/>
      </c>
      <c r="K11" s="33" t="str">
        <f t="shared" si="13"/>
        <v/>
      </c>
      <c r="L11" s="33" t="str">
        <f t="shared" si="13"/>
        <v/>
      </c>
      <c r="M11" s="33" t="str">
        <f t="shared" si="1"/>
        <v/>
      </c>
      <c r="N11" s="33">
        <f t="shared" si="1"/>
        <v>3.6334684555795866</v>
      </c>
      <c r="O11" s="15"/>
      <c r="Q11" s="189"/>
      <c r="R11" s="430">
        <f t="shared" si="2"/>
        <v>1</v>
      </c>
      <c r="S11" s="430" t="str">
        <f t="shared" si="4"/>
        <v/>
      </c>
      <c r="T11" s="311"/>
      <c r="U11" s="311"/>
      <c r="V11" s="311" t="str">
        <f t="shared" si="3"/>
        <v/>
      </c>
      <c r="W11" s="310" t="str">
        <f>IF(V11=V10,"",IF(V11=0,"",V11))</f>
        <v/>
      </c>
      <c r="X11" s="311" t="str">
        <f>IF(W11=18000,STDEV(J11:N11),"")</f>
        <v/>
      </c>
      <c r="Y11" s="311"/>
      <c r="Z11" s="311" t="str">
        <f t="shared" si="5"/>
        <v/>
      </c>
      <c r="AA11" s="311" t="str">
        <f t="shared" si="6"/>
        <v/>
      </c>
      <c r="AB11" s="311" t="str">
        <f t="shared" si="7"/>
        <v/>
      </c>
      <c r="AC11" s="311" t="str">
        <f t="shared" si="8"/>
        <v/>
      </c>
      <c r="AD11" s="311" t="str">
        <f t="shared" si="9"/>
        <v/>
      </c>
      <c r="AE11" s="311" t="str">
        <f t="shared" si="10"/>
        <v/>
      </c>
      <c r="AF11" s="311" t="str">
        <f t="shared" si="11"/>
        <v/>
      </c>
      <c r="AG11" s="311" t="str">
        <f t="shared" si="12"/>
        <v/>
      </c>
      <c r="AH11" s="311"/>
    </row>
    <row r="12" spans="1:34" s="4" customFormat="1" ht="13.8" thickBot="1" x14ac:dyDescent="0.3">
      <c r="A12" s="199" t="s">
        <v>74</v>
      </c>
      <c r="B12" s="27">
        <v>2008</v>
      </c>
      <c r="C12" s="890">
        <v>4500</v>
      </c>
      <c r="D12" s="27">
        <v>4200</v>
      </c>
      <c r="E12" s="27">
        <v>5600</v>
      </c>
      <c r="F12" s="27"/>
      <c r="G12" s="27"/>
      <c r="H12" s="27">
        <v>5400</v>
      </c>
      <c r="I12" s="9"/>
      <c r="J12" s="33">
        <f>IF(D12="","",LOG(D12))</f>
        <v>3.6232492903979003</v>
      </c>
      <c r="K12" s="33">
        <f t="shared" si="13"/>
        <v>3.7481880270062002</v>
      </c>
      <c r="L12" s="33" t="str">
        <f t="shared" si="13"/>
        <v/>
      </c>
      <c r="M12" s="33" t="str">
        <f t="shared" si="1"/>
        <v/>
      </c>
      <c r="N12" s="33">
        <f t="shared" si="1"/>
        <v>3.7323937598229686</v>
      </c>
      <c r="O12" s="15"/>
      <c r="P12" s="173">
        <f>(MAX(J12:O13)-MIN(J12:O13))^2/2</f>
        <v>7.8048439526390697E-3</v>
      </c>
      <c r="Q12" s="189">
        <f>VAR(J12:O13)</f>
        <v>3.2179769255075989E-3</v>
      </c>
      <c r="R12" s="430">
        <f t="shared" si="2"/>
        <v>3</v>
      </c>
      <c r="S12" s="430">
        <f t="shared" si="4"/>
        <v>5.672721503394644E-2</v>
      </c>
      <c r="T12" s="311"/>
      <c r="U12" s="311"/>
      <c r="V12" s="311">
        <f t="shared" si="3"/>
        <v>4500</v>
      </c>
      <c r="W12" s="310">
        <f>IF(V12=V11,"",V12)</f>
        <v>4500</v>
      </c>
      <c r="X12" s="311"/>
      <c r="Y12" s="311"/>
      <c r="Z12" s="311" t="str">
        <f t="shared" si="5"/>
        <v/>
      </c>
      <c r="AA12" s="311" t="str">
        <f t="shared" si="6"/>
        <v/>
      </c>
      <c r="AB12" s="311" t="str">
        <f t="shared" si="7"/>
        <v/>
      </c>
      <c r="AC12" s="311" t="str">
        <f t="shared" si="8"/>
        <v/>
      </c>
      <c r="AD12" s="311" t="str">
        <f t="shared" si="9"/>
        <v/>
      </c>
      <c r="AE12" s="311" t="str">
        <f t="shared" si="10"/>
        <v/>
      </c>
      <c r="AF12" s="311" t="str">
        <f t="shared" si="11"/>
        <v/>
      </c>
      <c r="AG12" s="311" t="str">
        <f t="shared" si="12"/>
        <v/>
      </c>
      <c r="AH12" s="311"/>
    </row>
    <row r="13" spans="1:34" s="4" customFormat="1" ht="13.8" thickBot="1" x14ac:dyDescent="0.3">
      <c r="A13" s="199"/>
      <c r="B13" s="19"/>
      <c r="C13" s="889"/>
      <c r="D13" s="19"/>
      <c r="E13" s="19">
        <v>5300</v>
      </c>
      <c r="F13" s="19"/>
      <c r="G13" s="19"/>
      <c r="H13" s="19"/>
      <c r="I13" s="9"/>
      <c r="J13" s="33" t="str">
        <f>IF(D13="","",LOG(D13))</f>
        <v/>
      </c>
      <c r="K13" s="33">
        <f t="shared" si="13"/>
        <v>3.7242758696007892</v>
      </c>
      <c r="L13" s="33" t="str">
        <f t="shared" si="13"/>
        <v/>
      </c>
      <c r="M13" s="33" t="str">
        <f t="shared" si="1"/>
        <v/>
      </c>
      <c r="N13" s="33" t="str">
        <f t="shared" si="1"/>
        <v/>
      </c>
      <c r="O13" s="15"/>
      <c r="Q13" s="189"/>
      <c r="R13" s="430">
        <f t="shared" si="2"/>
        <v>1</v>
      </c>
      <c r="S13" s="430" t="str">
        <f t="shared" si="4"/>
        <v/>
      </c>
      <c r="T13" s="311"/>
      <c r="U13" s="311"/>
      <c r="V13" s="311" t="str">
        <f t="shared" si="3"/>
        <v/>
      </c>
      <c r="W13" s="310" t="str">
        <f>IF(V13=V12,"",V13)</f>
        <v/>
      </c>
      <c r="X13" s="311"/>
      <c r="Y13" s="311"/>
      <c r="Z13" s="311" t="str">
        <f t="shared" si="5"/>
        <v/>
      </c>
      <c r="AA13" s="311" t="str">
        <f t="shared" si="6"/>
        <v/>
      </c>
      <c r="AB13" s="311" t="str">
        <f t="shared" si="7"/>
        <v/>
      </c>
      <c r="AC13" s="311" t="str">
        <f t="shared" si="8"/>
        <v/>
      </c>
      <c r="AD13" s="311" t="str">
        <f t="shared" si="9"/>
        <v/>
      </c>
      <c r="AE13" s="311" t="str">
        <f t="shared" si="10"/>
        <v/>
      </c>
      <c r="AF13" s="311" t="str">
        <f t="shared" si="11"/>
        <v/>
      </c>
      <c r="AG13" s="311" t="str">
        <f t="shared" si="12"/>
        <v/>
      </c>
      <c r="AH13" s="311"/>
    </row>
    <row r="14" spans="1:34" s="4" customFormat="1" ht="13.8" thickBot="1" x14ac:dyDescent="0.3">
      <c r="A14" s="439"/>
      <c r="B14" s="436">
        <v>2008</v>
      </c>
      <c r="C14" s="440"/>
      <c r="D14" s="436">
        <v>16000</v>
      </c>
      <c r="E14" s="436"/>
      <c r="F14" s="436">
        <v>20000</v>
      </c>
      <c r="G14" s="436"/>
      <c r="H14" s="436"/>
      <c r="I14" s="9"/>
      <c r="J14" s="33">
        <f>IF(D14="","",LOG(D14))</f>
        <v>4.204119982655925</v>
      </c>
      <c r="K14" s="33" t="str">
        <f t="shared" ref="K14:N15" si="14">IF(E14="","",LOG(E14))</f>
        <v/>
      </c>
      <c r="L14" s="33">
        <f t="shared" si="14"/>
        <v>4.3010299956639813</v>
      </c>
      <c r="M14" s="33" t="str">
        <f t="shared" si="14"/>
        <v/>
      </c>
      <c r="N14" s="33" t="str">
        <f t="shared" si="14"/>
        <v/>
      </c>
      <c r="O14" s="15"/>
      <c r="P14" s="173">
        <f>(MAX(J14:O15)-MIN(J14:O14))^2/2</f>
        <v>4.695775310610815E-3</v>
      </c>
      <c r="Q14" s="189">
        <f>VAR(J14:O14)</f>
        <v>4.695775310610815E-3</v>
      </c>
      <c r="R14" s="430">
        <f>COUNT(J14:O14)</f>
        <v>2</v>
      </c>
      <c r="S14" s="430">
        <f t="shared" si="4"/>
        <v>6.8525727362873101E-2</v>
      </c>
      <c r="T14" s="311"/>
      <c r="U14" s="311"/>
      <c r="V14" s="311"/>
      <c r="W14" s="310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</row>
    <row r="15" spans="1:34" s="4" customFormat="1" x14ac:dyDescent="0.25">
      <c r="A15" s="439"/>
      <c r="B15" s="436"/>
      <c r="C15" s="440"/>
      <c r="D15" s="436"/>
      <c r="E15" s="436"/>
      <c r="F15" s="436"/>
      <c r="G15" s="436"/>
      <c r="H15" s="436"/>
      <c r="I15" s="9"/>
      <c r="J15" s="33" t="str">
        <f>IF(D15="","",LOG(D15))</f>
        <v/>
      </c>
      <c r="K15" s="33" t="str">
        <f t="shared" si="14"/>
        <v/>
      </c>
      <c r="L15" s="33" t="str">
        <f t="shared" si="14"/>
        <v/>
      </c>
      <c r="M15" s="33" t="str">
        <f t="shared" si="14"/>
        <v/>
      </c>
      <c r="N15" s="33" t="str">
        <f t="shared" si="14"/>
        <v/>
      </c>
      <c r="O15" s="15"/>
      <c r="Q15" s="189"/>
      <c r="R15" s="430"/>
      <c r="S15" s="430" t="str">
        <f t="shared" si="4"/>
        <v/>
      </c>
      <c r="T15" s="311"/>
      <c r="U15" s="311"/>
      <c r="V15" s="311"/>
      <c r="W15" s="310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</row>
    <row r="16" spans="1:34" s="4" customFormat="1" x14ac:dyDescent="0.25">
      <c r="A16" s="352"/>
      <c r="B16" s="353"/>
      <c r="C16" s="353"/>
      <c r="D16" s="353"/>
      <c r="E16" s="353"/>
      <c r="F16" s="353"/>
      <c r="G16" s="353"/>
      <c r="H16" s="353"/>
      <c r="I16" s="198"/>
      <c r="J16" s="307"/>
      <c r="K16" s="307"/>
      <c r="L16" s="307"/>
      <c r="M16" s="307"/>
      <c r="N16" s="307"/>
      <c r="O16" s="15"/>
      <c r="Q16" s="189"/>
      <c r="R16" s="430"/>
      <c r="S16" s="430" t="str">
        <f t="shared" si="4"/>
        <v/>
      </c>
      <c r="T16" s="311"/>
      <c r="U16" s="311"/>
      <c r="V16" s="311"/>
      <c r="W16" s="310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</row>
    <row r="17" spans="1:34" s="4" customFormat="1" x14ac:dyDescent="0.25">
      <c r="A17" s="352"/>
      <c r="B17" s="353"/>
      <c r="C17" s="353"/>
      <c r="D17" s="353"/>
      <c r="E17" s="353"/>
      <c r="F17" s="353"/>
      <c r="G17" s="353"/>
      <c r="H17" s="353"/>
      <c r="I17" s="198"/>
      <c r="J17" s="307"/>
      <c r="K17" s="307"/>
      <c r="L17" s="307"/>
      <c r="M17" s="307"/>
      <c r="N17" s="307"/>
      <c r="O17" s="15"/>
      <c r="Q17" s="189"/>
      <c r="R17" s="430"/>
      <c r="S17" s="430" t="str">
        <f t="shared" si="4"/>
        <v/>
      </c>
      <c r="T17" s="311"/>
      <c r="U17" s="311"/>
      <c r="V17" s="311"/>
      <c r="W17" s="310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</row>
    <row r="18" spans="1:34" s="191" customFormat="1" x14ac:dyDescent="0.25">
      <c r="Q18" s="256"/>
      <c r="R18" s="432"/>
      <c r="S18" s="430" t="str">
        <f t="shared" si="4"/>
        <v/>
      </c>
      <c r="T18" s="312"/>
      <c r="U18" s="312"/>
      <c r="V18" s="312"/>
      <c r="W18" s="310" t="e">
        <f>IF(V18=#REF!,"",V18)</f>
        <v>#REF!</v>
      </c>
      <c r="X18" s="312"/>
      <c r="Y18" s="312"/>
      <c r="Z18" s="311" t="e">
        <f t="shared" si="5"/>
        <v>#REF!</v>
      </c>
      <c r="AA18" s="311" t="e">
        <f t="shared" si="6"/>
        <v>#REF!</v>
      </c>
      <c r="AB18" s="311" t="e">
        <f t="shared" si="7"/>
        <v>#REF!</v>
      </c>
      <c r="AC18" s="311" t="e">
        <f t="shared" si="8"/>
        <v>#REF!</v>
      </c>
      <c r="AD18" s="311" t="e">
        <f t="shared" si="9"/>
        <v>#REF!</v>
      </c>
      <c r="AE18" s="311" t="e">
        <f t="shared" si="10"/>
        <v>#REF!</v>
      </c>
      <c r="AF18" s="311" t="e">
        <f t="shared" si="11"/>
        <v>#REF!</v>
      </c>
      <c r="AG18" s="311" t="e">
        <f t="shared" si="12"/>
        <v>#REF!</v>
      </c>
      <c r="AH18" s="312"/>
    </row>
    <row r="19" spans="1:34" s="4" customFormat="1" ht="14.4" customHeight="1" x14ac:dyDescent="0.25">
      <c r="A19" s="299" t="s">
        <v>24</v>
      </c>
      <c r="B19" s="299"/>
      <c r="C19" s="884" t="s">
        <v>72</v>
      </c>
      <c r="D19" s="884"/>
      <c r="E19" s="884"/>
      <c r="F19" s="884"/>
      <c r="G19" s="884"/>
      <c r="H19" s="884"/>
      <c r="I19" s="11"/>
      <c r="O19" s="15"/>
      <c r="Q19" s="189"/>
      <c r="R19" s="430"/>
      <c r="S19" s="430" t="str">
        <f t="shared" si="4"/>
        <v/>
      </c>
      <c r="T19" s="311"/>
      <c r="U19" s="311"/>
      <c r="V19" s="311"/>
      <c r="W19" s="310" t="str">
        <f t="shared" ref="W19:W24" si="15">IF(V19=V18,"",V19)</f>
        <v/>
      </c>
      <c r="X19" s="311"/>
      <c r="Y19" s="311"/>
      <c r="Z19" s="311" t="str">
        <f t="shared" si="5"/>
        <v/>
      </c>
      <c r="AA19" s="311" t="str">
        <f t="shared" si="6"/>
        <v/>
      </c>
      <c r="AB19" s="311" t="str">
        <f t="shared" si="7"/>
        <v/>
      </c>
      <c r="AC19" s="311" t="str">
        <f t="shared" si="8"/>
        <v/>
      </c>
      <c r="AD19" s="311" t="str">
        <f t="shared" si="9"/>
        <v/>
      </c>
      <c r="AE19" s="311" t="str">
        <f t="shared" si="10"/>
        <v/>
      </c>
      <c r="AF19" s="311" t="str">
        <f t="shared" si="11"/>
        <v/>
      </c>
      <c r="AG19" s="311" t="str">
        <f t="shared" si="12"/>
        <v/>
      </c>
      <c r="AH19" s="311"/>
    </row>
    <row r="20" spans="1:34" s="4" customFormat="1" ht="14.4" customHeight="1" x14ac:dyDescent="0.25">
      <c r="A20" s="11"/>
      <c r="B20" s="11"/>
      <c r="C20" s="12"/>
      <c r="D20" s="12"/>
      <c r="E20" s="12"/>
      <c r="F20" s="12"/>
      <c r="G20" s="12"/>
      <c r="H20" s="12"/>
      <c r="I20" s="11"/>
      <c r="O20" s="15"/>
      <c r="Q20" s="189"/>
      <c r="R20" s="430"/>
      <c r="S20" s="430" t="str">
        <f t="shared" si="4"/>
        <v/>
      </c>
      <c r="T20" s="311"/>
      <c r="U20" s="311"/>
      <c r="V20" s="311"/>
      <c r="W20" s="310" t="str">
        <f t="shared" si="15"/>
        <v/>
      </c>
      <c r="X20" s="311"/>
      <c r="Y20" s="311"/>
      <c r="Z20" s="311" t="str">
        <f t="shared" si="5"/>
        <v/>
      </c>
      <c r="AA20" s="311" t="str">
        <f t="shared" si="6"/>
        <v/>
      </c>
      <c r="AB20" s="311" t="str">
        <f t="shared" si="7"/>
        <v/>
      </c>
      <c r="AC20" s="311" t="str">
        <f t="shared" si="8"/>
        <v/>
      </c>
      <c r="AD20" s="311" t="str">
        <f t="shared" si="9"/>
        <v/>
      </c>
      <c r="AE20" s="311" t="str">
        <f t="shared" si="10"/>
        <v/>
      </c>
      <c r="AF20" s="311" t="str">
        <f t="shared" si="11"/>
        <v/>
      </c>
      <c r="AG20" s="311" t="str">
        <f t="shared" si="12"/>
        <v/>
      </c>
      <c r="AH20" s="311"/>
    </row>
    <row r="21" spans="1:34" s="4" customFormat="1" ht="14.4" customHeight="1" x14ac:dyDescent="0.25">
      <c r="A21" s="4" t="s">
        <v>1</v>
      </c>
      <c r="B21" s="211" t="s">
        <v>73</v>
      </c>
      <c r="C21" s="12"/>
      <c r="D21" s="12"/>
      <c r="E21" s="12"/>
      <c r="F21" s="12"/>
      <c r="G21" s="12"/>
      <c r="H21" s="12"/>
      <c r="I21" s="11"/>
      <c r="O21" s="15"/>
      <c r="Q21" s="189"/>
      <c r="R21" s="430"/>
      <c r="S21" s="430" t="str">
        <f t="shared" si="4"/>
        <v/>
      </c>
      <c r="T21" s="311"/>
      <c r="U21" s="311"/>
      <c r="V21" s="311"/>
      <c r="W21" s="310" t="str">
        <f t="shared" si="15"/>
        <v/>
      </c>
      <c r="X21" s="311"/>
      <c r="Y21" s="311"/>
      <c r="Z21" s="311" t="str">
        <f t="shared" si="5"/>
        <v/>
      </c>
      <c r="AA21" s="311" t="str">
        <f t="shared" si="6"/>
        <v/>
      </c>
      <c r="AB21" s="311" t="str">
        <f t="shared" si="7"/>
        <v/>
      </c>
      <c r="AC21" s="311" t="str">
        <f t="shared" si="8"/>
        <v/>
      </c>
      <c r="AD21" s="311" t="str">
        <f t="shared" si="9"/>
        <v/>
      </c>
      <c r="AE21" s="311" t="str">
        <f t="shared" si="10"/>
        <v/>
      </c>
      <c r="AF21" s="311" t="str">
        <f t="shared" si="11"/>
        <v/>
      </c>
      <c r="AG21" s="311" t="str">
        <f t="shared" si="12"/>
        <v/>
      </c>
      <c r="AH21" s="311"/>
    </row>
    <row r="22" spans="1:34" s="191" customFormat="1" x14ac:dyDescent="0.25">
      <c r="Q22" s="256"/>
      <c r="R22" s="432"/>
      <c r="S22" s="430" t="str">
        <f t="shared" si="4"/>
        <v/>
      </c>
      <c r="T22" s="312"/>
      <c r="U22" s="312"/>
      <c r="V22" s="312"/>
      <c r="W22" s="310" t="str">
        <f t="shared" si="15"/>
        <v/>
      </c>
      <c r="X22" s="312"/>
      <c r="Y22" s="312"/>
      <c r="Z22" s="311" t="str">
        <f t="shared" si="5"/>
        <v/>
      </c>
      <c r="AA22" s="311" t="str">
        <f t="shared" si="6"/>
        <v/>
      </c>
      <c r="AB22" s="311" t="str">
        <f t="shared" si="7"/>
        <v/>
      </c>
      <c r="AC22" s="311" t="str">
        <f t="shared" si="8"/>
        <v/>
      </c>
      <c r="AD22" s="311" t="str">
        <f t="shared" si="9"/>
        <v/>
      </c>
      <c r="AE22" s="311" t="str">
        <f t="shared" si="10"/>
        <v/>
      </c>
      <c r="AF22" s="311" t="str">
        <f t="shared" si="11"/>
        <v/>
      </c>
      <c r="AG22" s="311" t="str">
        <f t="shared" si="12"/>
        <v/>
      </c>
      <c r="AH22" s="312"/>
    </row>
    <row r="23" spans="1:34" s="191" customFormat="1" x14ac:dyDescent="0.25">
      <c r="Q23" s="256"/>
      <c r="R23" s="432"/>
      <c r="S23" s="430" t="str">
        <f t="shared" si="4"/>
        <v/>
      </c>
      <c r="T23" s="312"/>
      <c r="U23" s="312"/>
      <c r="V23" s="312"/>
      <c r="W23" s="310" t="str">
        <f t="shared" si="15"/>
        <v/>
      </c>
      <c r="X23" s="312"/>
      <c r="Y23" s="312"/>
      <c r="Z23" s="311" t="str">
        <f t="shared" si="5"/>
        <v/>
      </c>
      <c r="AA23" s="311" t="str">
        <f t="shared" si="6"/>
        <v/>
      </c>
      <c r="AB23" s="311" t="str">
        <f t="shared" si="7"/>
        <v/>
      </c>
      <c r="AC23" s="311" t="str">
        <f t="shared" si="8"/>
        <v/>
      </c>
      <c r="AD23" s="311" t="str">
        <f t="shared" si="9"/>
        <v/>
      </c>
      <c r="AE23" s="311" t="str">
        <f t="shared" si="10"/>
        <v/>
      </c>
      <c r="AF23" s="311" t="str">
        <f t="shared" si="11"/>
        <v/>
      </c>
      <c r="AG23" s="311" t="str">
        <f t="shared" si="12"/>
        <v/>
      </c>
      <c r="AH23" s="312"/>
    </row>
    <row r="24" spans="1:34" s="202" customFormat="1" ht="13.8" thickBot="1" x14ac:dyDescent="0.3">
      <c r="A24" s="321" t="s">
        <v>11</v>
      </c>
      <c r="B24" s="322" t="s">
        <v>5</v>
      </c>
      <c r="C24" s="323" t="s">
        <v>2</v>
      </c>
      <c r="D24" s="17">
        <v>1</v>
      </c>
      <c r="E24" s="17">
        <v>2</v>
      </c>
      <c r="F24" s="17">
        <v>3</v>
      </c>
      <c r="G24" s="16">
        <v>4</v>
      </c>
      <c r="H24" s="16">
        <v>5</v>
      </c>
      <c r="Q24" s="261"/>
      <c r="R24" s="433"/>
      <c r="S24" s="430" t="str">
        <f t="shared" si="4"/>
        <v/>
      </c>
      <c r="T24" s="313"/>
      <c r="U24" s="313"/>
      <c r="V24" s="313"/>
      <c r="W24" s="310" t="str">
        <f t="shared" si="15"/>
        <v/>
      </c>
      <c r="X24" s="313"/>
      <c r="Y24" s="313"/>
      <c r="Z24" s="311" t="str">
        <f t="shared" si="5"/>
        <v/>
      </c>
      <c r="AA24" s="311" t="str">
        <f t="shared" si="6"/>
        <v/>
      </c>
      <c r="AB24" s="311" t="str">
        <f t="shared" si="7"/>
        <v/>
      </c>
      <c r="AC24" s="311" t="str">
        <f t="shared" si="8"/>
        <v/>
      </c>
      <c r="AD24" s="311" t="str">
        <f t="shared" si="9"/>
        <v/>
      </c>
      <c r="AE24" s="311" t="str">
        <f t="shared" si="10"/>
        <v/>
      </c>
      <c r="AF24" s="311" t="str">
        <f t="shared" si="11"/>
        <v/>
      </c>
      <c r="AG24" s="311" t="str">
        <f t="shared" si="12"/>
        <v/>
      </c>
      <c r="AH24" s="313"/>
    </row>
    <row r="25" spans="1:34" s="191" customFormat="1" ht="13.8" thickBot="1" x14ac:dyDescent="0.3">
      <c r="B25" s="910">
        <v>2006</v>
      </c>
      <c r="C25" s="912">
        <v>18000</v>
      </c>
      <c r="D25" s="467">
        <v>20000</v>
      </c>
      <c r="E25" s="468"/>
      <c r="F25" s="467">
        <v>19000</v>
      </c>
      <c r="G25" s="468"/>
      <c r="H25" s="468"/>
      <c r="J25" s="33">
        <f t="shared" ref="J25:L28" si="16">IF(D25="","",LOG(D25))</f>
        <v>4.3010299956639813</v>
      </c>
      <c r="K25" s="33" t="str">
        <f t="shared" si="16"/>
        <v/>
      </c>
      <c r="L25" s="33">
        <f t="shared" si="16"/>
        <v>4.2787536009528289</v>
      </c>
      <c r="M25" s="33" t="str">
        <f t="shared" ref="M25:N28" si="17">IF(G25="","",LOG(G25))</f>
        <v/>
      </c>
      <c r="N25" s="33" t="str">
        <f t="shared" si="17"/>
        <v/>
      </c>
      <c r="P25" s="173">
        <f>(MAX(J25:O27)-MIN(J25:O27))^2/2</f>
        <v>2.4908440236622552E-3</v>
      </c>
      <c r="Q25" s="189">
        <f>VAR(J25:O27)</f>
        <v>5.4333357892781249E-4</v>
      </c>
      <c r="R25" s="430">
        <f t="shared" ref="R25:R35" si="18">COUNT(J25:O25)</f>
        <v>2</v>
      </c>
      <c r="S25" s="430">
        <f t="shared" si="4"/>
        <v>2.3309516917512738E-2</v>
      </c>
      <c r="T25" s="312"/>
      <c r="U25" s="312"/>
      <c r="V25" s="311">
        <f>IF(C25="","",C25)</f>
        <v>18000</v>
      </c>
      <c r="W25" s="310">
        <f t="shared" ref="W25:W36" si="19">IF(V25=V24,"",IF(V25=0,"",V25))</f>
        <v>18000</v>
      </c>
      <c r="X25" s="311">
        <f>IF(W25=18000,STDEV(J25:N27),"")</f>
        <v>2.3309516917512738E-2</v>
      </c>
      <c r="Y25" s="311">
        <f>IF(W25=18000,COUNT(J25:N27),"")</f>
        <v>6</v>
      </c>
      <c r="Z25" s="311" t="str">
        <f t="shared" si="5"/>
        <v/>
      </c>
      <c r="AA25" s="311" t="str">
        <f t="shared" si="6"/>
        <v/>
      </c>
      <c r="AB25" s="311" t="str">
        <f t="shared" si="7"/>
        <v/>
      </c>
      <c r="AC25" s="311" t="str">
        <f t="shared" si="8"/>
        <v/>
      </c>
      <c r="AD25" s="311" t="str">
        <f t="shared" si="9"/>
        <v/>
      </c>
      <c r="AE25" s="311" t="str">
        <f t="shared" si="10"/>
        <v/>
      </c>
      <c r="AF25" s="311" t="str">
        <f t="shared" si="11"/>
        <v/>
      </c>
      <c r="AG25" s="311" t="str">
        <f t="shared" si="12"/>
        <v/>
      </c>
      <c r="AH25" s="312"/>
    </row>
    <row r="26" spans="1:34" s="191" customFormat="1" ht="13.8" thickBot="1" x14ac:dyDescent="0.3">
      <c r="B26" s="910"/>
      <c r="C26" s="912"/>
      <c r="D26" s="326">
        <v>19000</v>
      </c>
      <c r="E26" s="240"/>
      <c r="F26" s="326">
        <v>19000</v>
      </c>
      <c r="G26" s="240"/>
      <c r="H26" s="240"/>
      <c r="J26" s="33">
        <f t="shared" si="16"/>
        <v>4.2787536009528289</v>
      </c>
      <c r="K26" s="33" t="str">
        <f t="shared" si="16"/>
        <v/>
      </c>
      <c r="L26" s="33">
        <f t="shared" si="16"/>
        <v>4.2787536009528289</v>
      </c>
      <c r="M26" s="33" t="str">
        <f t="shared" si="17"/>
        <v/>
      </c>
      <c r="N26" s="33" t="str">
        <f t="shared" si="17"/>
        <v/>
      </c>
      <c r="Q26" s="256"/>
      <c r="R26" s="430">
        <f t="shared" si="18"/>
        <v>2</v>
      </c>
      <c r="S26" s="430" t="str">
        <f t="shared" si="4"/>
        <v/>
      </c>
      <c r="T26" s="312"/>
      <c r="U26" s="312"/>
      <c r="V26" s="311" t="str">
        <f>IF(C26="","",C26)</f>
        <v/>
      </c>
      <c r="W26" s="310" t="str">
        <f t="shared" si="19"/>
        <v/>
      </c>
      <c r="X26" s="311" t="str">
        <f t="shared" ref="X26:X35" si="20">IF(W26=18000,STDEV(J26:N26),"")</f>
        <v/>
      </c>
      <c r="Y26" s="312"/>
      <c r="Z26" s="311" t="str">
        <f t="shared" si="5"/>
        <v/>
      </c>
      <c r="AA26" s="311" t="str">
        <f t="shared" si="6"/>
        <v/>
      </c>
      <c r="AB26" s="311" t="str">
        <f t="shared" si="7"/>
        <v/>
      </c>
      <c r="AC26" s="311" t="str">
        <f t="shared" si="8"/>
        <v/>
      </c>
      <c r="AD26" s="311" t="str">
        <f t="shared" si="9"/>
        <v/>
      </c>
      <c r="AE26" s="311" t="str">
        <f t="shared" si="10"/>
        <v/>
      </c>
      <c r="AF26" s="311" t="str">
        <f t="shared" si="11"/>
        <v/>
      </c>
      <c r="AG26" s="311" t="str">
        <f t="shared" si="12"/>
        <v/>
      </c>
      <c r="AH26" s="312"/>
    </row>
    <row r="27" spans="1:34" s="191" customFormat="1" ht="13.8" thickBot="1" x14ac:dyDescent="0.3">
      <c r="B27" s="911"/>
      <c r="C27" s="913"/>
      <c r="D27" s="326">
        <v>17000</v>
      </c>
      <c r="E27" s="240"/>
      <c r="F27" s="326">
        <v>19000</v>
      </c>
      <c r="G27" s="240"/>
      <c r="H27" s="240"/>
      <c r="J27" s="33">
        <f t="shared" si="16"/>
        <v>4.2304489213782741</v>
      </c>
      <c r="K27" s="33" t="str">
        <f t="shared" si="16"/>
        <v/>
      </c>
      <c r="L27" s="33">
        <f t="shared" si="16"/>
        <v>4.2787536009528289</v>
      </c>
      <c r="M27" s="33" t="str">
        <f t="shared" si="17"/>
        <v/>
      </c>
      <c r="N27" s="33" t="str">
        <f t="shared" si="17"/>
        <v/>
      </c>
      <c r="Q27" s="256"/>
      <c r="R27" s="430">
        <f t="shared" si="18"/>
        <v>2</v>
      </c>
      <c r="S27" s="430" t="str">
        <f t="shared" si="4"/>
        <v/>
      </c>
      <c r="T27" s="312"/>
      <c r="U27" s="312"/>
      <c r="V27" s="311" t="str">
        <f>IF(C27="","",C27)</f>
        <v/>
      </c>
      <c r="W27" s="310" t="str">
        <f t="shared" si="19"/>
        <v/>
      </c>
      <c r="X27" s="311" t="str">
        <f t="shared" si="20"/>
        <v/>
      </c>
      <c r="Y27" s="312"/>
      <c r="Z27" s="311" t="str">
        <f t="shared" si="5"/>
        <v/>
      </c>
      <c r="AA27" s="311" t="str">
        <f t="shared" si="6"/>
        <v/>
      </c>
      <c r="AB27" s="311" t="str">
        <f t="shared" si="7"/>
        <v/>
      </c>
      <c r="AC27" s="311" t="str">
        <f t="shared" si="8"/>
        <v/>
      </c>
      <c r="AD27" s="311" t="str">
        <f t="shared" si="9"/>
        <v/>
      </c>
      <c r="AE27" s="311" t="str">
        <f t="shared" si="10"/>
        <v/>
      </c>
      <c r="AF27" s="311" t="str">
        <f t="shared" si="11"/>
        <v/>
      </c>
      <c r="AG27" s="311" t="str">
        <f t="shared" si="12"/>
        <v/>
      </c>
      <c r="AH27" s="312"/>
    </row>
    <row r="28" spans="1:34" s="191" customFormat="1" ht="13.8" thickBot="1" x14ac:dyDescent="0.3">
      <c r="B28" s="206">
        <v>2007</v>
      </c>
      <c r="C28" s="325">
        <v>5500</v>
      </c>
      <c r="D28" s="327">
        <v>6500</v>
      </c>
      <c r="E28" s="240"/>
      <c r="F28" s="327">
        <v>4000</v>
      </c>
      <c r="G28" s="240"/>
      <c r="H28" s="240"/>
      <c r="J28" s="33">
        <f t="shared" si="16"/>
        <v>3.8129133566428557</v>
      </c>
      <c r="K28" s="33" t="str">
        <f t="shared" si="16"/>
        <v/>
      </c>
      <c r="L28" s="33">
        <f t="shared" si="16"/>
        <v>3.6020599913279625</v>
      </c>
      <c r="M28" s="33" t="str">
        <f t="shared" si="17"/>
        <v/>
      </c>
      <c r="N28" s="33" t="str">
        <f t="shared" si="17"/>
        <v/>
      </c>
      <c r="P28" s="173">
        <f>(MAX(J28:O28)-MIN(J28:O28))^2/2</f>
        <v>2.22295708323079E-2</v>
      </c>
      <c r="Q28" s="189">
        <f>VAR(J28:O28)</f>
        <v>2.22295708323079E-2</v>
      </c>
      <c r="R28" s="430">
        <f t="shared" si="18"/>
        <v>2</v>
      </c>
      <c r="S28" s="430">
        <f t="shared" si="4"/>
        <v>0.14909584445016535</v>
      </c>
      <c r="T28" s="312"/>
      <c r="U28" s="312"/>
      <c r="V28" s="311">
        <f>IF(C28="","",C28)</f>
        <v>5500</v>
      </c>
      <c r="W28" s="310">
        <f t="shared" si="19"/>
        <v>5500</v>
      </c>
      <c r="X28" s="311" t="str">
        <f t="shared" si="20"/>
        <v/>
      </c>
      <c r="Y28" s="312"/>
      <c r="Z28" s="311" t="str">
        <f t="shared" si="5"/>
        <v/>
      </c>
      <c r="AA28" s="311" t="str">
        <f t="shared" si="6"/>
        <v/>
      </c>
      <c r="AB28" s="311">
        <f t="shared" si="7"/>
        <v>0.14909584445016535</v>
      </c>
      <c r="AC28" s="311">
        <f t="shared" si="8"/>
        <v>2</v>
      </c>
      <c r="AD28" s="311" t="str">
        <f t="shared" si="9"/>
        <v/>
      </c>
      <c r="AE28" s="311" t="str">
        <f t="shared" si="10"/>
        <v/>
      </c>
      <c r="AF28" s="311" t="str">
        <f t="shared" si="11"/>
        <v/>
      </c>
      <c r="AG28" s="311" t="str">
        <f t="shared" si="12"/>
        <v/>
      </c>
      <c r="AH28" s="312"/>
    </row>
    <row r="29" spans="1:34" s="191" customFormat="1" ht="13.8" thickBot="1" x14ac:dyDescent="0.3">
      <c r="B29" s="205">
        <v>2008</v>
      </c>
      <c r="C29" s="325">
        <v>4500</v>
      </c>
      <c r="D29" s="327">
        <v>5100</v>
      </c>
      <c r="E29" s="240"/>
      <c r="F29" s="327">
        <v>6400</v>
      </c>
      <c r="G29" s="240"/>
      <c r="H29" s="240"/>
      <c r="J29" s="33">
        <f t="shared" ref="J29:N30" si="21">IF(D29="","",LOG(D29))</f>
        <v>3.7075701760979363</v>
      </c>
      <c r="K29" s="33" t="str">
        <f t="shared" si="21"/>
        <v/>
      </c>
      <c r="L29" s="33">
        <f t="shared" si="21"/>
        <v>3.8061799739838871</v>
      </c>
      <c r="M29" s="33" t="str">
        <f t="shared" si="21"/>
        <v/>
      </c>
      <c r="N29" s="33" t="str">
        <f t="shared" si="21"/>
        <v/>
      </c>
      <c r="P29" s="173">
        <f>(MAX(J29:O29)-MIN(J29:O29))^2/2</f>
        <v>4.8619461195540349E-3</v>
      </c>
      <c r="Q29" s="189">
        <f>VAR(J29:O29)</f>
        <v>4.8619461195540349E-3</v>
      </c>
      <c r="R29" s="430">
        <f>COUNT(J29:O29)</f>
        <v>2</v>
      </c>
      <c r="S29" s="430">
        <f t="shared" si="4"/>
        <v>6.9727656776590693E-2</v>
      </c>
      <c r="T29" s="312"/>
      <c r="U29" s="312"/>
      <c r="V29" s="311">
        <f>IF(C29="","",C29)</f>
        <v>4500</v>
      </c>
      <c r="W29" s="310">
        <f>IF(V29=V28,"",IF(V29=0,"",V29))</f>
        <v>4500</v>
      </c>
      <c r="X29" s="311" t="str">
        <f>IF(W29=18000,STDEV(J29:N29),"")</f>
        <v/>
      </c>
      <c r="Y29" s="312"/>
      <c r="Z29" s="311" t="str">
        <f>IF(W29="","",IF(W29=$Z$6,STDEV(J29:N29),""))</f>
        <v/>
      </c>
      <c r="AA29" s="311" t="str">
        <f>IF(W29="","",IF(W29=$Z$6,COUNT(J29:N29),""))</f>
        <v/>
      </c>
      <c r="AB29" s="311" t="str">
        <f>IF(W29="","",IF(W29=$AB$6,STDEV(J29:N29),""))</f>
        <v/>
      </c>
      <c r="AC29" s="311" t="str">
        <f>IF(W29="","",IF(W29=$AB$6,COUNT(J29:N29),""))</f>
        <v/>
      </c>
      <c r="AD29" s="311" t="str">
        <f>IF(W29="","",IF(W29=$AD$6,STDEV(J29:N29),""))</f>
        <v/>
      </c>
      <c r="AE29" s="311" t="str">
        <f>IF(W29="","",IF(W29=$AD$6,COUNT(J29:N29),""))</f>
        <v/>
      </c>
      <c r="AF29" s="311" t="str">
        <f>IF(W29="","",IF(W29=$AF$6,STDEV(J29:N29),""))</f>
        <v/>
      </c>
      <c r="AG29" s="311" t="str">
        <f>IF(W29="","",IF(W29=$AF$6,COUNT(J29:N29),""))</f>
        <v/>
      </c>
      <c r="AH29" s="312"/>
    </row>
    <row r="30" spans="1:34" s="191" customFormat="1" x14ac:dyDescent="0.25">
      <c r="A30" s="466"/>
      <c r="B30" s="465">
        <v>2008</v>
      </c>
      <c r="C30" s="295"/>
      <c r="D30" s="295">
        <v>25000</v>
      </c>
      <c r="E30" s="295"/>
      <c r="F30" s="295">
        <v>28000</v>
      </c>
      <c r="G30" s="295"/>
      <c r="H30" s="295"/>
      <c r="J30" s="33">
        <f t="shared" si="21"/>
        <v>4.3979400086720375</v>
      </c>
      <c r="K30" s="33" t="str">
        <f t="shared" si="21"/>
        <v/>
      </c>
      <c r="L30" s="33">
        <f t="shared" si="21"/>
        <v>4.4471580313422194</v>
      </c>
      <c r="M30" s="33" t="str">
        <f t="shared" si="21"/>
        <v/>
      </c>
      <c r="N30" s="33" t="str">
        <f t="shared" si="21"/>
        <v/>
      </c>
      <c r="P30" s="173">
        <f>(MAX(J30:O30)-MIN(J30:O30))^2/2</f>
        <v>1.2112068777812715E-3</v>
      </c>
      <c r="Q30" s="189">
        <f>VAR(J30:O30)</f>
        <v>1.2112068777812715E-3</v>
      </c>
      <c r="R30" s="430">
        <f>COUNT(J30:O30)</f>
        <v>2</v>
      </c>
      <c r="S30" s="430">
        <f t="shared" si="4"/>
        <v>3.4802397586678871E-2</v>
      </c>
      <c r="T30" s="312"/>
      <c r="U30" s="312"/>
      <c r="V30" s="311"/>
      <c r="W30" s="310"/>
      <c r="X30" s="311"/>
      <c r="Y30" s="312"/>
      <c r="Z30" s="311"/>
      <c r="AA30" s="311"/>
      <c r="AB30" s="311"/>
      <c r="AC30" s="311"/>
      <c r="AD30" s="311"/>
      <c r="AE30" s="311"/>
      <c r="AF30" s="311"/>
      <c r="AG30" s="311"/>
      <c r="AH30" s="312"/>
    </row>
    <row r="31" spans="1:34" s="191" customFormat="1" x14ac:dyDescent="0.25">
      <c r="B31" s="463"/>
      <c r="C31" s="464"/>
      <c r="D31" s="463"/>
      <c r="E31" s="251"/>
      <c r="F31" s="463"/>
      <c r="G31" s="251"/>
      <c r="H31" s="251"/>
      <c r="J31" s="307"/>
      <c r="K31" s="307"/>
      <c r="L31" s="307"/>
      <c r="M31" s="307"/>
      <c r="N31" s="307"/>
      <c r="P31" s="173"/>
      <c r="Q31" s="189"/>
      <c r="R31" s="430"/>
      <c r="S31" s="430" t="str">
        <f t="shared" si="4"/>
        <v/>
      </c>
      <c r="T31" s="312"/>
      <c r="U31" s="312"/>
      <c r="V31" s="311"/>
      <c r="W31" s="310"/>
      <c r="X31" s="311"/>
      <c r="Y31" s="312"/>
      <c r="Z31" s="311"/>
      <c r="AA31" s="311"/>
      <c r="AB31" s="311"/>
      <c r="AC31" s="311"/>
      <c r="AD31" s="311"/>
      <c r="AE31" s="311"/>
      <c r="AF31" s="311"/>
      <c r="AG31" s="311"/>
      <c r="AH31" s="312"/>
    </row>
    <row r="32" spans="1:34" s="191" customFormat="1" x14ac:dyDescent="0.25">
      <c r="Q32" s="256"/>
      <c r="R32" s="430">
        <f t="shared" si="18"/>
        <v>0</v>
      </c>
      <c r="S32" s="430" t="str">
        <f t="shared" si="4"/>
        <v/>
      </c>
      <c r="T32" s="312"/>
      <c r="U32" s="312"/>
      <c r="V32" s="312"/>
      <c r="W32" s="310" t="str">
        <f>IF(V32=V28,"",IF(V32=0,"",V32))</f>
        <v/>
      </c>
      <c r="X32" s="311" t="str">
        <f t="shared" si="20"/>
        <v/>
      </c>
      <c r="Y32" s="312"/>
      <c r="Z32" s="311" t="str">
        <f t="shared" si="5"/>
        <v/>
      </c>
      <c r="AA32" s="311" t="str">
        <f t="shared" si="6"/>
        <v/>
      </c>
      <c r="AB32" s="311" t="str">
        <f t="shared" si="7"/>
        <v/>
      </c>
      <c r="AC32" s="311" t="str">
        <f t="shared" si="8"/>
        <v/>
      </c>
      <c r="AD32" s="311" t="str">
        <f t="shared" si="9"/>
        <v/>
      </c>
      <c r="AE32" s="311" t="str">
        <f t="shared" si="10"/>
        <v/>
      </c>
      <c r="AF32" s="311" t="str">
        <f t="shared" si="11"/>
        <v/>
      </c>
      <c r="AG32" s="311" t="str">
        <f t="shared" si="12"/>
        <v/>
      </c>
      <c r="AH32" s="312"/>
    </row>
    <row r="33" spans="1:34" s="4" customFormat="1" ht="14.4" customHeight="1" x14ac:dyDescent="0.25">
      <c r="A33" s="4" t="s">
        <v>1</v>
      </c>
      <c r="B33" s="211" t="s">
        <v>74</v>
      </c>
      <c r="C33" s="12"/>
      <c r="D33" s="12"/>
      <c r="E33" s="12"/>
      <c r="F33" s="12"/>
      <c r="G33" s="12"/>
      <c r="H33" s="12"/>
      <c r="I33" s="11"/>
      <c r="O33" s="15"/>
      <c r="Q33" s="189"/>
      <c r="R33" s="430">
        <f t="shared" si="18"/>
        <v>0</v>
      </c>
      <c r="S33" s="430" t="str">
        <f t="shared" si="4"/>
        <v/>
      </c>
      <c r="T33" s="311"/>
      <c r="U33" s="311"/>
      <c r="V33" s="311"/>
      <c r="W33" s="310" t="str">
        <f t="shared" si="19"/>
        <v/>
      </c>
      <c r="X33" s="311" t="str">
        <f t="shared" si="20"/>
        <v/>
      </c>
      <c r="Y33" s="311"/>
      <c r="Z33" s="311" t="str">
        <f t="shared" si="5"/>
        <v/>
      </c>
      <c r="AA33" s="311" t="str">
        <f t="shared" si="6"/>
        <v/>
      </c>
      <c r="AB33" s="311" t="str">
        <f t="shared" si="7"/>
        <v/>
      </c>
      <c r="AC33" s="311" t="str">
        <f t="shared" si="8"/>
        <v/>
      </c>
      <c r="AD33" s="311" t="str">
        <f t="shared" si="9"/>
        <v/>
      </c>
      <c r="AE33" s="311" t="str">
        <f t="shared" si="10"/>
        <v/>
      </c>
      <c r="AF33" s="311" t="str">
        <f t="shared" si="11"/>
        <v/>
      </c>
      <c r="AG33" s="311" t="str">
        <f t="shared" si="12"/>
        <v/>
      </c>
      <c r="AH33" s="311"/>
    </row>
    <row r="34" spans="1:34" s="202" customFormat="1" ht="13.8" thickBot="1" x14ac:dyDescent="0.3">
      <c r="A34" s="23" t="s">
        <v>11</v>
      </c>
      <c r="B34" s="24" t="s">
        <v>5</v>
      </c>
      <c r="C34" s="328" t="s">
        <v>2</v>
      </c>
      <c r="D34" s="329">
        <v>1</v>
      </c>
      <c r="E34" s="329">
        <v>2</v>
      </c>
      <c r="F34" s="329">
        <v>3</v>
      </c>
      <c r="G34" s="330">
        <v>4</v>
      </c>
      <c r="H34" s="330">
        <v>5</v>
      </c>
      <c r="Q34" s="261"/>
      <c r="R34" s="430">
        <f t="shared" si="18"/>
        <v>0</v>
      </c>
      <c r="S34" s="430" t="str">
        <f t="shared" si="4"/>
        <v/>
      </c>
      <c r="T34" s="313"/>
      <c r="U34" s="313"/>
      <c r="V34" s="313"/>
      <c r="W34" s="310" t="str">
        <f t="shared" si="19"/>
        <v/>
      </c>
      <c r="X34" s="311" t="str">
        <f t="shared" si="20"/>
        <v/>
      </c>
      <c r="Y34" s="313"/>
      <c r="Z34" s="311" t="str">
        <f t="shared" si="5"/>
        <v/>
      </c>
      <c r="AA34" s="311" t="str">
        <f t="shared" si="6"/>
        <v/>
      </c>
      <c r="AB34" s="311" t="str">
        <f t="shared" si="7"/>
        <v/>
      </c>
      <c r="AC34" s="311" t="str">
        <f t="shared" si="8"/>
        <v/>
      </c>
      <c r="AD34" s="311" t="str">
        <f t="shared" si="9"/>
        <v/>
      </c>
      <c r="AE34" s="311" t="str">
        <f t="shared" si="10"/>
        <v/>
      </c>
      <c r="AF34" s="311" t="str">
        <f t="shared" si="11"/>
        <v/>
      </c>
      <c r="AG34" s="311" t="str">
        <f t="shared" si="12"/>
        <v/>
      </c>
      <c r="AH34" s="313"/>
    </row>
    <row r="35" spans="1:34" s="191" customFormat="1" x14ac:dyDescent="0.25">
      <c r="B35" s="206">
        <v>2007</v>
      </c>
      <c r="C35" s="325">
        <v>1700</v>
      </c>
      <c r="D35" s="326">
        <v>1900</v>
      </c>
      <c r="E35" s="240"/>
      <c r="F35" s="326">
        <v>1800</v>
      </c>
      <c r="G35" s="240"/>
      <c r="H35" s="240"/>
      <c r="J35" s="33">
        <f>IF(D35="","",LOG(D35))</f>
        <v>3.2787536009528289</v>
      </c>
      <c r="K35" s="33" t="str">
        <f>IF(E35="","",LOG(E35))</f>
        <v/>
      </c>
      <c r="L35" s="33">
        <f>IF(F35="","",LOG(F35))</f>
        <v>3.255272505103306</v>
      </c>
      <c r="M35" s="33" t="str">
        <f>IF(G35="","",LOG(G35))</f>
        <v/>
      </c>
      <c r="N35" s="33" t="str">
        <f>IF(H35="","",LOG(H35))</f>
        <v/>
      </c>
      <c r="P35" s="173">
        <f>(MAX(J35:O35)-MIN(J35:O35))^2/2</f>
        <v>2.7568093114723954E-4</v>
      </c>
      <c r="Q35" s="189">
        <f>VAR(J35:O35)</f>
        <v>2.7568093114723954E-4</v>
      </c>
      <c r="R35" s="430">
        <f t="shared" si="18"/>
        <v>2</v>
      </c>
      <c r="S35" s="430">
        <f t="shared" si="4"/>
        <v>1.6603642104888901E-2</v>
      </c>
      <c r="T35" s="312"/>
      <c r="U35" s="312"/>
      <c r="V35" s="311">
        <f>IF(C35="","",C35)</f>
        <v>1700</v>
      </c>
      <c r="W35" s="310">
        <f t="shared" si="19"/>
        <v>1700</v>
      </c>
      <c r="X35" s="311" t="str">
        <f t="shared" si="20"/>
        <v/>
      </c>
      <c r="Y35" s="312"/>
      <c r="Z35" s="311">
        <f t="shared" si="5"/>
        <v>1.6603642104888901E-2</v>
      </c>
      <c r="AA35" s="311">
        <f t="shared" si="6"/>
        <v>2</v>
      </c>
      <c r="AB35" s="311" t="str">
        <f t="shared" si="7"/>
        <v/>
      </c>
      <c r="AC35" s="311" t="str">
        <f t="shared" si="8"/>
        <v/>
      </c>
      <c r="AD35" s="311" t="str">
        <f t="shared" si="9"/>
        <v/>
      </c>
      <c r="AE35" s="311" t="str">
        <f t="shared" si="10"/>
        <v/>
      </c>
      <c r="AF35" s="311" t="str">
        <f t="shared" si="11"/>
        <v/>
      </c>
      <c r="AG35" s="311" t="str">
        <f t="shared" si="12"/>
        <v/>
      </c>
      <c r="AH35" s="312"/>
    </row>
    <row r="36" spans="1:34" s="191" customFormat="1" x14ac:dyDescent="0.25">
      <c r="Q36" s="256"/>
      <c r="R36" s="432"/>
      <c r="S36" s="430" t="str">
        <f t="shared" si="4"/>
        <v/>
      </c>
      <c r="T36" s="312"/>
      <c r="U36" s="312"/>
      <c r="V36" s="312"/>
      <c r="W36" s="310" t="str">
        <f t="shared" si="19"/>
        <v/>
      </c>
      <c r="X36" s="312"/>
      <c r="Y36" s="312"/>
      <c r="Z36" s="311" t="str">
        <f t="shared" si="5"/>
        <v/>
      </c>
      <c r="AA36" s="311" t="str">
        <f t="shared" si="6"/>
        <v/>
      </c>
      <c r="AB36" s="311" t="str">
        <f t="shared" si="7"/>
        <v/>
      </c>
      <c r="AC36" s="311" t="str">
        <f t="shared" si="8"/>
        <v/>
      </c>
      <c r="AD36" s="311" t="str">
        <f t="shared" si="9"/>
        <v/>
      </c>
      <c r="AE36" s="311" t="str">
        <f t="shared" si="10"/>
        <v/>
      </c>
      <c r="AF36" s="311" t="str">
        <f t="shared" si="11"/>
        <v/>
      </c>
      <c r="AG36" s="311" t="str">
        <f t="shared" si="12"/>
        <v/>
      </c>
      <c r="AH36" s="312"/>
    </row>
    <row r="37" spans="1:34" s="191" customFormat="1" x14ac:dyDescent="0.25">
      <c r="Q37" s="256"/>
      <c r="R37" s="432"/>
      <c r="S37" s="430" t="str">
        <f t="shared" si="4"/>
        <v/>
      </c>
      <c r="T37" s="312"/>
      <c r="U37" s="312"/>
      <c r="V37" s="312"/>
      <c r="W37" s="310" t="str">
        <f t="shared" ref="W37:W42" si="22">IF(V37=V36,"",V37)</f>
        <v/>
      </c>
      <c r="X37" s="312"/>
      <c r="Y37" s="312"/>
      <c r="Z37" s="311" t="str">
        <f t="shared" si="5"/>
        <v/>
      </c>
      <c r="AA37" s="311" t="str">
        <f t="shared" si="6"/>
        <v/>
      </c>
      <c r="AB37" s="311" t="str">
        <f t="shared" si="7"/>
        <v/>
      </c>
      <c r="AC37" s="311" t="str">
        <f t="shared" si="8"/>
        <v/>
      </c>
      <c r="AD37" s="311" t="str">
        <f t="shared" si="9"/>
        <v/>
      </c>
      <c r="AE37" s="311" t="str">
        <f t="shared" si="10"/>
        <v/>
      </c>
      <c r="AF37" s="311" t="str">
        <f t="shared" si="11"/>
        <v/>
      </c>
      <c r="AG37" s="311" t="str">
        <f t="shared" si="12"/>
        <v/>
      </c>
      <c r="AH37" s="312"/>
    </row>
    <row r="38" spans="1:34" s="4" customFormat="1" ht="14.4" customHeight="1" x14ac:dyDescent="0.25">
      <c r="A38" s="299" t="s">
        <v>24</v>
      </c>
      <c r="B38" s="299"/>
      <c r="C38" s="884" t="s">
        <v>84</v>
      </c>
      <c r="D38" s="884"/>
      <c r="E38" s="884"/>
      <c r="F38" s="884"/>
      <c r="G38" s="884"/>
      <c r="H38" s="884"/>
      <c r="I38" s="11"/>
      <c r="O38" s="15"/>
      <c r="Q38" s="189"/>
      <c r="R38" s="430"/>
      <c r="S38" s="430" t="str">
        <f t="shared" si="4"/>
        <v/>
      </c>
      <c r="T38" s="311"/>
      <c r="U38" s="311"/>
      <c r="V38" s="311"/>
      <c r="W38" s="310" t="str">
        <f t="shared" si="22"/>
        <v/>
      </c>
      <c r="X38" s="311"/>
      <c r="Y38" s="311"/>
      <c r="Z38" s="311" t="str">
        <f t="shared" si="5"/>
        <v/>
      </c>
      <c r="AA38" s="311" t="str">
        <f t="shared" si="6"/>
        <v/>
      </c>
      <c r="AB38" s="311" t="str">
        <f t="shared" si="7"/>
        <v/>
      </c>
      <c r="AC38" s="311" t="str">
        <f t="shared" si="8"/>
        <v/>
      </c>
      <c r="AD38" s="311" t="str">
        <f t="shared" si="9"/>
        <v/>
      </c>
      <c r="AE38" s="311" t="str">
        <f t="shared" si="10"/>
        <v/>
      </c>
      <c r="AF38" s="311" t="str">
        <f t="shared" si="11"/>
        <v/>
      </c>
      <c r="AG38" s="311" t="str">
        <f t="shared" si="12"/>
        <v/>
      </c>
      <c r="AH38" s="311"/>
    </row>
    <row r="39" spans="1:34" s="4" customFormat="1" ht="14.4" customHeight="1" x14ac:dyDescent="0.25">
      <c r="A39" s="11"/>
      <c r="B39" s="11"/>
      <c r="C39" s="12"/>
      <c r="D39" s="12"/>
      <c r="E39" s="12"/>
      <c r="F39" s="12"/>
      <c r="G39" s="12"/>
      <c r="H39" s="12"/>
      <c r="I39" s="11"/>
      <c r="O39" s="15"/>
      <c r="Q39" s="189"/>
      <c r="R39" s="430"/>
      <c r="S39" s="430" t="str">
        <f t="shared" si="4"/>
        <v/>
      </c>
      <c r="T39" s="311"/>
      <c r="U39" s="311"/>
      <c r="V39" s="311"/>
      <c r="W39" s="310" t="str">
        <f t="shared" si="22"/>
        <v/>
      </c>
      <c r="X39" s="311"/>
      <c r="Y39" s="311"/>
      <c r="Z39" s="311" t="str">
        <f t="shared" si="5"/>
        <v/>
      </c>
      <c r="AA39" s="311" t="str">
        <f t="shared" si="6"/>
        <v/>
      </c>
      <c r="AB39" s="311" t="str">
        <f t="shared" si="7"/>
        <v/>
      </c>
      <c r="AC39" s="311" t="str">
        <f t="shared" si="8"/>
        <v/>
      </c>
      <c r="AD39" s="311" t="str">
        <f t="shared" si="9"/>
        <v/>
      </c>
      <c r="AE39" s="311" t="str">
        <f t="shared" si="10"/>
        <v/>
      </c>
      <c r="AF39" s="311" t="str">
        <f t="shared" si="11"/>
        <v/>
      </c>
      <c r="AG39" s="311" t="str">
        <f t="shared" si="12"/>
        <v/>
      </c>
      <c r="AH39" s="311"/>
    </row>
    <row r="40" spans="1:34" s="4" customFormat="1" ht="14.4" customHeight="1" x14ac:dyDescent="0.25">
      <c r="A40" s="4" t="s">
        <v>1</v>
      </c>
      <c r="B40" s="211"/>
      <c r="C40" s="12"/>
      <c r="D40" s="12"/>
      <c r="E40" s="12"/>
      <c r="F40" s="12"/>
      <c r="G40" s="12"/>
      <c r="H40" s="12"/>
      <c r="I40" s="11"/>
      <c r="O40" s="15"/>
      <c r="Q40" s="189"/>
      <c r="R40" s="430"/>
      <c r="S40" s="430" t="str">
        <f t="shared" si="4"/>
        <v/>
      </c>
      <c r="T40" s="311"/>
      <c r="U40" s="311"/>
      <c r="V40" s="311"/>
      <c r="W40" s="310" t="str">
        <f t="shared" si="22"/>
        <v/>
      </c>
      <c r="X40" s="311"/>
      <c r="Y40" s="311"/>
      <c r="Z40" s="311" t="str">
        <f t="shared" si="5"/>
        <v/>
      </c>
      <c r="AA40" s="311" t="str">
        <f t="shared" si="6"/>
        <v/>
      </c>
      <c r="AB40" s="311" t="str">
        <f t="shared" si="7"/>
        <v/>
      </c>
      <c r="AC40" s="311" t="str">
        <f t="shared" si="8"/>
        <v/>
      </c>
      <c r="AD40" s="311" t="str">
        <f t="shared" si="9"/>
        <v/>
      </c>
      <c r="AE40" s="311" t="str">
        <f t="shared" si="10"/>
        <v/>
      </c>
      <c r="AF40" s="311" t="str">
        <f t="shared" si="11"/>
        <v/>
      </c>
      <c r="AG40" s="311" t="str">
        <f t="shared" si="12"/>
        <v/>
      </c>
      <c r="AH40" s="311"/>
    </row>
    <row r="41" spans="1:34" s="4" customFormat="1" x14ac:dyDescent="0.25">
      <c r="C41" s="905" t="s">
        <v>55</v>
      </c>
      <c r="D41" s="906"/>
      <c r="E41" s="906"/>
      <c r="F41" s="906"/>
      <c r="G41" s="906"/>
      <c r="H41" s="906"/>
      <c r="J41" s="905" t="s">
        <v>12</v>
      </c>
      <c r="K41" s="907"/>
      <c r="L41" s="907"/>
      <c r="M41" s="907"/>
      <c r="N41" s="907"/>
      <c r="O41" s="15"/>
      <c r="Q41" s="189"/>
      <c r="R41" s="430"/>
      <c r="S41" s="430" t="str">
        <f t="shared" si="4"/>
        <v/>
      </c>
      <c r="T41" s="311"/>
      <c r="U41" s="311"/>
      <c r="V41" s="311"/>
      <c r="W41" s="310" t="str">
        <f t="shared" si="22"/>
        <v/>
      </c>
      <c r="X41" s="311"/>
      <c r="Y41" s="311"/>
      <c r="Z41" s="311" t="str">
        <f t="shared" si="5"/>
        <v/>
      </c>
      <c r="AA41" s="311" t="str">
        <f t="shared" si="6"/>
        <v/>
      </c>
      <c r="AB41" s="311" t="str">
        <f t="shared" si="7"/>
        <v/>
      </c>
      <c r="AC41" s="311" t="str">
        <f t="shared" si="8"/>
        <v/>
      </c>
      <c r="AD41" s="311" t="str">
        <f t="shared" si="9"/>
        <v/>
      </c>
      <c r="AE41" s="311" t="str">
        <f t="shared" si="10"/>
        <v/>
      </c>
      <c r="AF41" s="311" t="str">
        <f t="shared" si="11"/>
        <v/>
      </c>
      <c r="AG41" s="311" t="str">
        <f t="shared" si="12"/>
        <v/>
      </c>
      <c r="AH41" s="311"/>
    </row>
    <row r="42" spans="1:34" s="4" customFormat="1" ht="13.8" thickBot="1" x14ac:dyDescent="0.3">
      <c r="A42" s="321" t="s">
        <v>11</v>
      </c>
      <c r="B42" s="322" t="s">
        <v>5</v>
      </c>
      <c r="C42" s="323" t="s">
        <v>2</v>
      </c>
      <c r="D42" s="324">
        <v>1</v>
      </c>
      <c r="E42" s="324">
        <v>2</v>
      </c>
      <c r="F42" s="324">
        <v>3</v>
      </c>
      <c r="G42" s="323">
        <v>4</v>
      </c>
      <c r="H42" s="323">
        <v>5</v>
      </c>
      <c r="I42" s="219"/>
      <c r="J42" s="29">
        <v>1</v>
      </c>
      <c r="K42" s="30">
        <v>2</v>
      </c>
      <c r="L42" s="30">
        <v>3</v>
      </c>
      <c r="M42" s="31">
        <v>4</v>
      </c>
      <c r="N42" s="32">
        <v>5</v>
      </c>
      <c r="O42" s="15"/>
      <c r="Q42" s="189"/>
      <c r="R42" s="430"/>
      <c r="S42" s="430" t="str">
        <f t="shared" si="4"/>
        <v/>
      </c>
      <c r="T42" s="311"/>
      <c r="U42" s="311"/>
      <c r="V42" s="311"/>
      <c r="W42" s="310" t="str">
        <f t="shared" si="22"/>
        <v/>
      </c>
      <c r="X42" s="311"/>
      <c r="Y42" s="311"/>
      <c r="Z42" s="311" t="str">
        <f t="shared" si="5"/>
        <v/>
      </c>
      <c r="AA42" s="311" t="str">
        <f t="shared" si="6"/>
        <v/>
      </c>
      <c r="AB42" s="311" t="str">
        <f t="shared" si="7"/>
        <v/>
      </c>
      <c r="AC42" s="311" t="str">
        <f t="shared" si="8"/>
        <v/>
      </c>
      <c r="AD42" s="311" t="str">
        <f t="shared" si="9"/>
        <v/>
      </c>
      <c r="AE42" s="311" t="str">
        <f t="shared" si="10"/>
        <v/>
      </c>
      <c r="AF42" s="311" t="str">
        <f t="shared" si="11"/>
        <v/>
      </c>
      <c r="AG42" s="311" t="str">
        <f t="shared" si="12"/>
        <v/>
      </c>
      <c r="AH42" s="311"/>
    </row>
    <row r="43" spans="1:34" s="4" customFormat="1" ht="13.8" thickBot="1" x14ac:dyDescent="0.3">
      <c r="A43" s="319">
        <v>1</v>
      </c>
      <c r="B43" s="918">
        <v>2006</v>
      </c>
      <c r="C43" s="918">
        <v>18000</v>
      </c>
      <c r="D43" s="320">
        <v>26000</v>
      </c>
      <c r="E43" s="320">
        <v>27000</v>
      </c>
      <c r="F43" s="320">
        <v>25000</v>
      </c>
      <c r="G43" s="320">
        <v>27000</v>
      </c>
      <c r="H43" s="320"/>
      <c r="I43" s="198"/>
      <c r="J43" s="33">
        <f t="shared" ref="J43:L47" si="23">IF(D43="","",LOG(D43))</f>
        <v>4.4149733479708182</v>
      </c>
      <c r="K43" s="33">
        <f t="shared" si="23"/>
        <v>4.4313637641589869</v>
      </c>
      <c r="L43" s="33">
        <f t="shared" si="23"/>
        <v>4.3979400086720375</v>
      </c>
      <c r="M43" s="33">
        <f t="shared" ref="M43:N51" si="24">IF(G43="","",LOG(G43))</f>
        <v>4.4313637641589869</v>
      </c>
      <c r="N43" s="33" t="str">
        <f t="shared" si="24"/>
        <v/>
      </c>
      <c r="O43" s="15"/>
      <c r="P43" s="173">
        <f>(MAX(J43:O44)-MIN(J43:O44))^2/2</f>
        <v>2.0183387024799274E-2</v>
      </c>
      <c r="Q43" s="189">
        <f>VAR(J43:O44)</f>
        <v>7.1523997839797798E-3</v>
      </c>
      <c r="R43" s="430">
        <f t="shared" ref="R43:R51" si="25">COUNT(J43:O43)</f>
        <v>4</v>
      </c>
      <c r="S43" s="430">
        <f t="shared" si="4"/>
        <v>8.4571861656107458E-2</v>
      </c>
      <c r="T43" s="311"/>
      <c r="U43" s="311"/>
      <c r="V43" s="311">
        <f t="shared" ref="V43:V51" si="26">IF(C43="","",C43)</f>
        <v>18000</v>
      </c>
      <c r="W43" s="310">
        <f t="shared" ref="W43:W52" si="27">IF(V43=V42,"",IF(V43=0,"",V43))</f>
        <v>18000</v>
      </c>
      <c r="X43" s="311">
        <f>STDEV(J43:N44)</f>
        <v>8.4571861656107458E-2</v>
      </c>
      <c r="Y43" s="311">
        <f>COUNT(J43:N44)</f>
        <v>8</v>
      </c>
      <c r="Z43" s="311" t="str">
        <f t="shared" si="5"/>
        <v/>
      </c>
      <c r="AA43" s="311" t="str">
        <f t="shared" si="6"/>
        <v/>
      </c>
      <c r="AB43" s="311" t="str">
        <f t="shared" si="7"/>
        <v/>
      </c>
      <c r="AC43" s="311" t="str">
        <f t="shared" si="8"/>
        <v/>
      </c>
      <c r="AD43" s="311" t="str">
        <f t="shared" si="9"/>
        <v/>
      </c>
      <c r="AE43" s="311" t="str">
        <f t="shared" si="10"/>
        <v/>
      </c>
      <c r="AF43" s="311" t="str">
        <f t="shared" si="11"/>
        <v/>
      </c>
      <c r="AG43" s="311" t="str">
        <f t="shared" si="12"/>
        <v/>
      </c>
      <c r="AH43" s="311"/>
    </row>
    <row r="44" spans="1:34" s="4" customFormat="1" ht="13.8" thickBot="1" x14ac:dyDescent="0.3">
      <c r="A44" s="199">
        <v>2</v>
      </c>
      <c r="B44" s="891"/>
      <c r="C44" s="891"/>
      <c r="D44" s="200">
        <v>17000</v>
      </c>
      <c r="E44" s="200">
        <v>18000</v>
      </c>
      <c r="F44" s="200">
        <v>20000</v>
      </c>
      <c r="G44" s="200">
        <v>19000</v>
      </c>
      <c r="H44" s="200"/>
      <c r="I44" s="198"/>
      <c r="J44" s="33">
        <f t="shared" si="23"/>
        <v>4.2304489213782741</v>
      </c>
      <c r="K44" s="33">
        <f t="shared" si="23"/>
        <v>4.2552725051033065</v>
      </c>
      <c r="L44" s="33">
        <f t="shared" si="23"/>
        <v>4.3010299956639813</v>
      </c>
      <c r="M44" s="33">
        <f t="shared" si="24"/>
        <v>4.2787536009528289</v>
      </c>
      <c r="N44" s="33" t="str">
        <f t="shared" si="24"/>
        <v/>
      </c>
      <c r="O44" s="15"/>
      <c r="P44" s="173"/>
      <c r="Q44" s="189"/>
      <c r="R44" s="430">
        <f t="shared" si="25"/>
        <v>4</v>
      </c>
      <c r="S44" s="430" t="str">
        <f t="shared" si="4"/>
        <v/>
      </c>
      <c r="T44" s="311"/>
      <c r="U44" s="311"/>
      <c r="V44" s="311"/>
      <c r="W44" s="310"/>
      <c r="X44" s="311"/>
      <c r="Y44" s="311" t="str">
        <f>IF(W44=18000,COUNT(J44:N44),"")</f>
        <v/>
      </c>
      <c r="Z44" s="311" t="str">
        <f t="shared" si="5"/>
        <v/>
      </c>
      <c r="AA44" s="311" t="str">
        <f t="shared" si="6"/>
        <v/>
      </c>
      <c r="AB44" s="311" t="str">
        <f t="shared" si="7"/>
        <v/>
      </c>
      <c r="AC44" s="311" t="str">
        <f t="shared" si="8"/>
        <v/>
      </c>
      <c r="AD44" s="311" t="str">
        <f t="shared" si="9"/>
        <v/>
      </c>
      <c r="AE44" s="311" t="str">
        <f t="shared" si="10"/>
        <v/>
      </c>
      <c r="AF44" s="311" t="str">
        <f t="shared" si="11"/>
        <v/>
      </c>
      <c r="AG44" s="311" t="str">
        <f t="shared" si="12"/>
        <v/>
      </c>
      <c r="AH44" s="311"/>
    </row>
    <row r="45" spans="1:34" s="4" customFormat="1" ht="13.8" thickBot="1" x14ac:dyDescent="0.3">
      <c r="A45" s="199">
        <v>3</v>
      </c>
      <c r="B45" s="200">
        <v>2007</v>
      </c>
      <c r="C45" s="200">
        <v>1700</v>
      </c>
      <c r="D45" s="200">
        <v>1600</v>
      </c>
      <c r="E45" s="200">
        <v>1400</v>
      </c>
      <c r="F45" s="200">
        <v>1800</v>
      </c>
      <c r="G45" s="200">
        <v>1600</v>
      </c>
      <c r="H45" s="200"/>
      <c r="I45" s="198"/>
      <c r="J45" s="33">
        <f t="shared" si="23"/>
        <v>3.2041199826559246</v>
      </c>
      <c r="K45" s="33">
        <f t="shared" si="23"/>
        <v>3.1461280356782382</v>
      </c>
      <c r="L45" s="33">
        <f t="shared" si="23"/>
        <v>3.255272505103306</v>
      </c>
      <c r="M45" s="33">
        <f t="shared" si="24"/>
        <v>3.2041199826559246</v>
      </c>
      <c r="N45" s="33" t="str">
        <f t="shared" si="24"/>
        <v/>
      </c>
      <c r="O45" s="15"/>
      <c r="P45" s="173">
        <f>(MAX(J45:O45)-MIN(J45:O45))^2/2</f>
        <v>5.9562576030397834E-3</v>
      </c>
      <c r="Q45" s="189">
        <f>VAR(J45:O45)</f>
        <v>1.9893173450054062E-3</v>
      </c>
      <c r="R45" s="430">
        <f t="shared" si="25"/>
        <v>4</v>
      </c>
      <c r="S45" s="430">
        <f t="shared" si="4"/>
        <v>4.4601763922578287E-2</v>
      </c>
      <c r="T45" s="311"/>
      <c r="U45" s="311"/>
      <c r="V45" s="311">
        <f t="shared" si="26"/>
        <v>1700</v>
      </c>
      <c r="W45" s="310">
        <f t="shared" si="27"/>
        <v>1700</v>
      </c>
      <c r="X45" s="311" t="str">
        <f>IF(W45=18000,STDEV(J45:N45),"")</f>
        <v/>
      </c>
      <c r="Y45" s="311"/>
      <c r="Z45" s="311">
        <f t="shared" si="5"/>
        <v>4.4601763922578287E-2</v>
      </c>
      <c r="AA45" s="311">
        <f t="shared" si="6"/>
        <v>4</v>
      </c>
      <c r="AB45" s="311" t="str">
        <f t="shared" si="7"/>
        <v/>
      </c>
      <c r="AC45" s="311" t="str">
        <f t="shared" si="8"/>
        <v/>
      </c>
      <c r="AD45" s="311" t="str">
        <f t="shared" si="9"/>
        <v/>
      </c>
      <c r="AE45" s="311" t="str">
        <f t="shared" si="10"/>
        <v/>
      </c>
      <c r="AF45" s="311" t="str">
        <f t="shared" si="11"/>
        <v/>
      </c>
      <c r="AG45" s="311" t="str">
        <f t="shared" si="12"/>
        <v/>
      </c>
      <c r="AH45" s="311"/>
    </row>
    <row r="46" spans="1:34" s="4" customFormat="1" ht="13.8" thickBot="1" x14ac:dyDescent="0.3">
      <c r="A46" s="199">
        <v>4</v>
      </c>
      <c r="B46" s="916">
        <v>2007</v>
      </c>
      <c r="C46" s="916">
        <v>5500</v>
      </c>
      <c r="D46" s="200">
        <v>5100</v>
      </c>
      <c r="E46" s="200">
        <v>7000</v>
      </c>
      <c r="F46" s="200">
        <v>5500</v>
      </c>
      <c r="G46" s="200">
        <v>6900</v>
      </c>
      <c r="H46" s="200"/>
      <c r="I46" s="198"/>
      <c r="J46" s="33">
        <f t="shared" si="23"/>
        <v>3.7075701760979363</v>
      </c>
      <c r="K46" s="33">
        <f t="shared" si="23"/>
        <v>3.8450980400142569</v>
      </c>
      <c r="L46" s="33">
        <f t="shared" si="23"/>
        <v>3.7403626894942437</v>
      </c>
      <c r="M46" s="33">
        <f t="shared" si="24"/>
        <v>3.8388490907372552</v>
      </c>
      <c r="N46" s="33" t="str">
        <f t="shared" si="24"/>
        <v/>
      </c>
      <c r="O46" s="15"/>
      <c r="P46" s="173">
        <f>(MAX(J46:O47)-MIN(J46:O47))^2/2</f>
        <v>1.1997308603712375E-2</v>
      </c>
      <c r="Q46" s="189">
        <f>VAR(J46:O47)</f>
        <v>3.6038072171337104E-3</v>
      </c>
      <c r="R46" s="430">
        <f t="shared" si="25"/>
        <v>4</v>
      </c>
      <c r="S46" s="430">
        <f t="shared" si="4"/>
        <v>6.0031718425626553E-2</v>
      </c>
      <c r="T46" s="311"/>
      <c r="U46" s="311"/>
      <c r="V46" s="311">
        <f t="shared" si="26"/>
        <v>5500</v>
      </c>
      <c r="W46" s="310">
        <f t="shared" si="27"/>
        <v>5500</v>
      </c>
      <c r="X46" s="311" t="str">
        <f>IF(W46=18000,STDEV(J46:N46),"")</f>
        <v/>
      </c>
      <c r="Y46" s="311"/>
      <c r="Z46" s="311" t="str">
        <f t="shared" si="5"/>
        <v/>
      </c>
      <c r="AA46" s="311" t="str">
        <f t="shared" si="6"/>
        <v/>
      </c>
      <c r="AB46" s="311">
        <f t="shared" si="7"/>
        <v>6.9481130509493158E-2</v>
      </c>
      <c r="AC46" s="311">
        <f t="shared" si="8"/>
        <v>4</v>
      </c>
      <c r="AD46" s="311" t="str">
        <f t="shared" si="9"/>
        <v/>
      </c>
      <c r="AE46" s="311" t="str">
        <f t="shared" si="10"/>
        <v/>
      </c>
      <c r="AF46" s="311" t="str">
        <f t="shared" si="11"/>
        <v/>
      </c>
      <c r="AG46" s="311" t="str">
        <f t="shared" si="12"/>
        <v/>
      </c>
      <c r="AH46" s="311"/>
    </row>
    <row r="47" spans="1:34" s="4" customFormat="1" ht="13.8" thickBot="1" x14ac:dyDescent="0.3">
      <c r="A47" s="199">
        <v>5</v>
      </c>
      <c r="B47" s="917"/>
      <c r="C47" s="917"/>
      <c r="D47" s="200">
        <v>4900</v>
      </c>
      <c r="E47" s="200">
        <v>6500</v>
      </c>
      <c r="F47" s="200">
        <v>6000</v>
      </c>
      <c r="G47" s="200">
        <v>6600</v>
      </c>
      <c r="H47" s="200"/>
      <c r="I47" s="198"/>
      <c r="J47" s="33">
        <f t="shared" si="23"/>
        <v>3.6901960800285138</v>
      </c>
      <c r="K47" s="33">
        <f t="shared" ref="K47:L51" si="28">IF(E47="","",LOG(E47))</f>
        <v>3.8129133566428557</v>
      </c>
      <c r="L47" s="33">
        <f t="shared" si="28"/>
        <v>3.7781512503836434</v>
      </c>
      <c r="M47" s="33">
        <f t="shared" si="24"/>
        <v>3.8195439355418688</v>
      </c>
      <c r="N47" s="33" t="str">
        <f t="shared" si="24"/>
        <v/>
      </c>
      <c r="O47" s="15"/>
      <c r="P47" s="173"/>
      <c r="Q47" s="189"/>
      <c r="R47" s="430">
        <f t="shared" si="25"/>
        <v>4</v>
      </c>
      <c r="S47" s="430" t="str">
        <f t="shared" si="4"/>
        <v/>
      </c>
      <c r="T47" s="311"/>
      <c r="U47" s="311"/>
      <c r="V47" s="311" t="str">
        <f t="shared" si="26"/>
        <v/>
      </c>
      <c r="W47" s="310" t="str">
        <f t="shared" si="27"/>
        <v/>
      </c>
      <c r="X47" s="311"/>
      <c r="Y47" s="311"/>
      <c r="Z47" s="311" t="str">
        <f t="shared" si="5"/>
        <v/>
      </c>
      <c r="AA47" s="311" t="str">
        <f t="shared" si="6"/>
        <v/>
      </c>
      <c r="AB47" s="311" t="str">
        <f t="shared" si="7"/>
        <v/>
      </c>
      <c r="AC47" s="311" t="str">
        <f t="shared" si="8"/>
        <v/>
      </c>
      <c r="AD47" s="311" t="str">
        <f t="shared" si="9"/>
        <v/>
      </c>
      <c r="AE47" s="311" t="str">
        <f t="shared" si="10"/>
        <v/>
      </c>
      <c r="AF47" s="311" t="str">
        <f t="shared" si="11"/>
        <v/>
      </c>
      <c r="AG47" s="311" t="str">
        <f t="shared" si="12"/>
        <v/>
      </c>
      <c r="AH47" s="311"/>
    </row>
    <row r="48" spans="1:34" s="4" customFormat="1" ht="13.8" thickBot="1" x14ac:dyDescent="0.3">
      <c r="A48" s="199">
        <v>6</v>
      </c>
      <c r="B48" s="914">
        <v>2008</v>
      </c>
      <c r="C48" s="914"/>
      <c r="D48" s="436">
        <v>28000</v>
      </c>
      <c r="E48" s="436">
        <v>30000</v>
      </c>
      <c r="F48" s="436">
        <v>29000</v>
      </c>
      <c r="G48" s="436">
        <v>27000</v>
      </c>
      <c r="H48" s="436"/>
      <c r="I48" s="198"/>
      <c r="J48" s="33">
        <f>IF(D48="","",LOG(D48))</f>
        <v>4.4471580313422194</v>
      </c>
      <c r="K48" s="33">
        <f t="shared" si="28"/>
        <v>4.4771212547196626</v>
      </c>
      <c r="L48" s="33">
        <f t="shared" si="28"/>
        <v>4.4623979978989565</v>
      </c>
      <c r="M48" s="33">
        <f t="shared" si="24"/>
        <v>4.4313637641589869</v>
      </c>
      <c r="N48" s="33" t="str">
        <f t="shared" si="24"/>
        <v/>
      </c>
      <c r="O48" s="15"/>
      <c r="P48" s="448">
        <f>(MAX(J48:N49)-MIN(J48:N49))^2/2</f>
        <v>1.1014223333404153E-2</v>
      </c>
      <c r="Q48" s="449">
        <f>VAR(J48:N49)</f>
        <v>2.18186118939959E-3</v>
      </c>
      <c r="R48" s="430">
        <f>COUNT(J48:O48)</f>
        <v>4</v>
      </c>
      <c r="S48" s="430">
        <f t="shared" si="4"/>
        <v>4.6710397016077584E-2</v>
      </c>
      <c r="T48" s="311"/>
      <c r="U48" s="311"/>
      <c r="V48" s="311" t="str">
        <f t="shared" si="26"/>
        <v/>
      </c>
      <c r="W48" s="310" t="str">
        <f t="shared" si="27"/>
        <v/>
      </c>
      <c r="X48" s="311"/>
      <c r="Y48" s="311"/>
      <c r="Z48" s="311" t="str">
        <f t="shared" si="5"/>
        <v/>
      </c>
      <c r="AA48" s="311" t="str">
        <f t="shared" si="6"/>
        <v/>
      </c>
      <c r="AB48" s="311" t="str">
        <f t="shared" si="7"/>
        <v/>
      </c>
      <c r="AC48" s="311" t="str">
        <f t="shared" si="8"/>
        <v/>
      </c>
      <c r="AD48" s="311" t="str">
        <f t="shared" si="9"/>
        <v/>
      </c>
      <c r="AE48" s="311" t="str">
        <f t="shared" si="10"/>
        <v/>
      </c>
      <c r="AF48" s="311" t="str">
        <f t="shared" si="11"/>
        <v/>
      </c>
      <c r="AG48" s="311" t="str">
        <f t="shared" si="12"/>
        <v/>
      </c>
      <c r="AH48" s="311"/>
    </row>
    <row r="49" spans="1:34" s="4" customFormat="1" ht="13.8" thickBot="1" x14ac:dyDescent="0.3">
      <c r="A49" s="199">
        <v>7</v>
      </c>
      <c r="B49" s="915"/>
      <c r="C49" s="915"/>
      <c r="D49" s="436">
        <v>29000</v>
      </c>
      <c r="E49" s="436">
        <v>38000</v>
      </c>
      <c r="F49" s="436">
        <v>28000</v>
      </c>
      <c r="G49" s="436">
        <v>28000</v>
      </c>
      <c r="H49" s="436"/>
      <c r="I49" s="198"/>
      <c r="J49" s="33">
        <f>IF(D49="","",LOG(D49))</f>
        <v>4.4623979978989565</v>
      </c>
      <c r="K49" s="33">
        <f t="shared" si="28"/>
        <v>4.5797835966168101</v>
      </c>
      <c r="L49" s="33">
        <f t="shared" si="28"/>
        <v>4.4471580313422194</v>
      </c>
      <c r="M49" s="33">
        <f t="shared" si="24"/>
        <v>4.4471580313422194</v>
      </c>
      <c r="N49" s="33" t="str">
        <f t="shared" si="24"/>
        <v/>
      </c>
      <c r="O49" s="15"/>
      <c r="Q49" s="189"/>
      <c r="R49" s="430">
        <f t="shared" si="25"/>
        <v>4</v>
      </c>
      <c r="S49" s="430" t="str">
        <f t="shared" si="4"/>
        <v/>
      </c>
      <c r="T49" s="311"/>
      <c r="U49" s="311"/>
      <c r="V49" s="311" t="str">
        <f t="shared" si="26"/>
        <v/>
      </c>
      <c r="W49" s="310" t="str">
        <f t="shared" si="27"/>
        <v/>
      </c>
      <c r="X49" s="311"/>
      <c r="Y49" s="311"/>
      <c r="Z49" s="311" t="str">
        <f t="shared" si="5"/>
        <v/>
      </c>
      <c r="AA49" s="311" t="str">
        <f t="shared" si="6"/>
        <v/>
      </c>
      <c r="AB49" s="311" t="str">
        <f t="shared" si="7"/>
        <v/>
      </c>
      <c r="AC49" s="311" t="str">
        <f t="shared" si="8"/>
        <v/>
      </c>
      <c r="AD49" s="311" t="str">
        <f t="shared" si="9"/>
        <v/>
      </c>
      <c r="AE49" s="311" t="str">
        <f t="shared" si="10"/>
        <v/>
      </c>
      <c r="AF49" s="311" t="str">
        <f t="shared" si="11"/>
        <v/>
      </c>
      <c r="AG49" s="311" t="str">
        <f t="shared" si="12"/>
        <v/>
      </c>
      <c r="AH49" s="311"/>
    </row>
    <row r="50" spans="1:34" s="4" customFormat="1" ht="13.8" thickBot="1" x14ac:dyDescent="0.3">
      <c r="A50" s="199">
        <v>8</v>
      </c>
      <c r="B50" s="200"/>
      <c r="C50" s="200"/>
      <c r="D50" s="200"/>
      <c r="E50" s="200"/>
      <c r="F50" s="200"/>
      <c r="G50" s="200"/>
      <c r="H50" s="200"/>
      <c r="I50" s="198"/>
      <c r="J50" s="33" t="str">
        <f>IF(D50="","",LOG(D50))</f>
        <v/>
      </c>
      <c r="K50" s="33" t="str">
        <f t="shared" si="28"/>
        <v/>
      </c>
      <c r="L50" s="33" t="str">
        <f t="shared" si="28"/>
        <v/>
      </c>
      <c r="M50" s="33" t="str">
        <f t="shared" si="24"/>
        <v/>
      </c>
      <c r="N50" s="33" t="str">
        <f t="shared" si="24"/>
        <v/>
      </c>
      <c r="O50" s="15"/>
      <c r="Q50" s="189"/>
      <c r="R50" s="430">
        <f t="shared" si="25"/>
        <v>0</v>
      </c>
      <c r="S50" s="430" t="str">
        <f t="shared" si="4"/>
        <v/>
      </c>
      <c r="T50" s="311"/>
      <c r="U50" s="311"/>
      <c r="V50" s="311" t="str">
        <f t="shared" si="26"/>
        <v/>
      </c>
      <c r="W50" s="310" t="str">
        <f t="shared" si="27"/>
        <v/>
      </c>
      <c r="X50" s="311"/>
      <c r="Y50" s="311"/>
      <c r="Z50" s="311" t="str">
        <f t="shared" si="5"/>
        <v/>
      </c>
      <c r="AA50" s="311" t="str">
        <f t="shared" si="6"/>
        <v/>
      </c>
      <c r="AB50" s="311" t="str">
        <f t="shared" si="7"/>
        <v/>
      </c>
      <c r="AC50" s="311" t="str">
        <f t="shared" si="8"/>
        <v/>
      </c>
      <c r="AD50" s="311" t="str">
        <f t="shared" si="9"/>
        <v/>
      </c>
      <c r="AE50" s="311" t="str">
        <f t="shared" si="10"/>
        <v/>
      </c>
      <c r="AF50" s="311" t="str">
        <f t="shared" si="11"/>
        <v/>
      </c>
      <c r="AG50" s="311" t="str">
        <f t="shared" si="12"/>
        <v/>
      </c>
      <c r="AH50" s="311"/>
    </row>
    <row r="51" spans="1:34" s="4" customFormat="1" x14ac:dyDescent="0.25">
      <c r="A51" s="199">
        <v>9</v>
      </c>
      <c r="B51" s="200"/>
      <c r="C51" s="200"/>
      <c r="D51" s="200"/>
      <c r="E51" s="200"/>
      <c r="F51" s="200"/>
      <c r="G51" s="200"/>
      <c r="H51" s="200"/>
      <c r="I51" s="198"/>
      <c r="J51" s="33" t="str">
        <f>IF(D51="","",LOG(D51))</f>
        <v/>
      </c>
      <c r="K51" s="33" t="str">
        <f t="shared" si="28"/>
        <v/>
      </c>
      <c r="L51" s="33" t="str">
        <f t="shared" si="28"/>
        <v/>
      </c>
      <c r="M51" s="33" t="str">
        <f t="shared" si="24"/>
        <v/>
      </c>
      <c r="N51" s="33" t="str">
        <f t="shared" si="24"/>
        <v/>
      </c>
      <c r="O51" s="15"/>
      <c r="Q51" s="189"/>
      <c r="R51" s="430">
        <f t="shared" si="25"/>
        <v>0</v>
      </c>
      <c r="S51" s="430" t="str">
        <f t="shared" si="4"/>
        <v/>
      </c>
      <c r="T51" s="311"/>
      <c r="U51" s="311"/>
      <c r="V51" s="311" t="str">
        <f t="shared" si="26"/>
        <v/>
      </c>
      <c r="W51" s="310" t="str">
        <f t="shared" si="27"/>
        <v/>
      </c>
      <c r="X51" s="311"/>
      <c r="Y51" s="311"/>
      <c r="Z51" s="311" t="str">
        <f t="shared" si="5"/>
        <v/>
      </c>
      <c r="AA51" s="311" t="str">
        <f t="shared" si="6"/>
        <v/>
      </c>
      <c r="AB51" s="311" t="str">
        <f t="shared" si="7"/>
        <v/>
      </c>
      <c r="AC51" s="311" t="str">
        <f t="shared" si="8"/>
        <v/>
      </c>
      <c r="AD51" s="311" t="str">
        <f t="shared" si="9"/>
        <v/>
      </c>
      <c r="AE51" s="311" t="str">
        <f t="shared" si="10"/>
        <v/>
      </c>
      <c r="AF51" s="311" t="str">
        <f t="shared" si="11"/>
        <v/>
      </c>
      <c r="AG51" s="311" t="str">
        <f t="shared" si="12"/>
        <v/>
      </c>
      <c r="AH51" s="311"/>
    </row>
    <row r="52" spans="1:34" s="191" customFormat="1" x14ac:dyDescent="0.25">
      <c r="Q52" s="256"/>
      <c r="R52" s="432"/>
      <c r="S52" s="430" t="str">
        <f t="shared" si="4"/>
        <v/>
      </c>
      <c r="T52" s="312"/>
      <c r="U52" s="312"/>
      <c r="V52" s="312"/>
      <c r="W52" s="310" t="str">
        <f t="shared" si="27"/>
        <v/>
      </c>
      <c r="X52" s="312"/>
      <c r="Y52" s="312"/>
      <c r="Z52" s="311" t="str">
        <f t="shared" si="5"/>
        <v/>
      </c>
      <c r="AA52" s="311" t="str">
        <f t="shared" si="6"/>
        <v/>
      </c>
      <c r="AB52" s="311" t="str">
        <f t="shared" si="7"/>
        <v/>
      </c>
      <c r="AC52" s="311" t="str">
        <f t="shared" si="8"/>
        <v/>
      </c>
      <c r="AD52" s="311" t="str">
        <f t="shared" si="9"/>
        <v/>
      </c>
      <c r="AE52" s="311" t="str">
        <f t="shared" si="10"/>
        <v/>
      </c>
      <c r="AF52" s="311" t="str">
        <f t="shared" si="11"/>
        <v/>
      </c>
      <c r="AG52" s="311" t="str">
        <f t="shared" si="12"/>
        <v/>
      </c>
      <c r="AH52" s="312"/>
    </row>
    <row r="53" spans="1:34" s="191" customFormat="1" x14ac:dyDescent="0.25">
      <c r="Q53" s="256"/>
      <c r="R53" s="432"/>
      <c r="S53" s="430" t="str">
        <f t="shared" si="4"/>
        <v/>
      </c>
      <c r="T53" s="312"/>
      <c r="U53" s="312"/>
      <c r="V53" s="312"/>
      <c r="W53" s="310" t="str">
        <f t="shared" ref="W53:W58" si="29">IF(V53=V52,"",V53)</f>
        <v/>
      </c>
      <c r="X53" s="312"/>
      <c r="Y53" s="312"/>
      <c r="Z53" s="311" t="str">
        <f t="shared" si="5"/>
        <v/>
      </c>
      <c r="AA53" s="311" t="str">
        <f t="shared" si="6"/>
        <v/>
      </c>
      <c r="AB53" s="311" t="str">
        <f t="shared" si="7"/>
        <v/>
      </c>
      <c r="AC53" s="311" t="str">
        <f t="shared" si="8"/>
        <v/>
      </c>
      <c r="AD53" s="311" t="str">
        <f t="shared" si="9"/>
        <v/>
      </c>
      <c r="AE53" s="311" t="str">
        <f t="shared" si="10"/>
        <v/>
      </c>
      <c r="AF53" s="311" t="str">
        <f t="shared" si="11"/>
        <v/>
      </c>
      <c r="AG53" s="311" t="str">
        <f t="shared" si="12"/>
        <v/>
      </c>
      <c r="AH53" s="312"/>
    </row>
    <row r="54" spans="1:34" s="4" customFormat="1" ht="14.4" customHeight="1" x14ac:dyDescent="0.25">
      <c r="A54" s="299" t="s">
        <v>24</v>
      </c>
      <c r="B54" s="299"/>
      <c r="C54" s="884" t="s">
        <v>85</v>
      </c>
      <c r="D54" s="884"/>
      <c r="E54" s="884"/>
      <c r="F54" s="884"/>
      <c r="G54" s="884"/>
      <c r="H54" s="884"/>
      <c r="I54" s="11"/>
      <c r="O54" s="15"/>
      <c r="Q54" s="189"/>
      <c r="R54" s="430"/>
      <c r="S54" s="430" t="str">
        <f t="shared" si="4"/>
        <v/>
      </c>
      <c r="T54" s="311"/>
      <c r="U54" s="311"/>
      <c r="V54" s="311"/>
      <c r="W54" s="310" t="str">
        <f t="shared" si="29"/>
        <v/>
      </c>
      <c r="X54" s="311"/>
      <c r="Y54" s="311"/>
      <c r="Z54" s="311" t="str">
        <f t="shared" si="5"/>
        <v/>
      </c>
      <c r="AA54" s="311" t="str">
        <f t="shared" si="6"/>
        <v/>
      </c>
      <c r="AB54" s="311" t="str">
        <f t="shared" si="7"/>
        <v/>
      </c>
      <c r="AC54" s="311" t="str">
        <f t="shared" si="8"/>
        <v/>
      </c>
      <c r="AD54" s="311" t="str">
        <f t="shared" si="9"/>
        <v/>
      </c>
      <c r="AE54" s="311" t="str">
        <f t="shared" si="10"/>
        <v/>
      </c>
      <c r="AF54" s="311" t="str">
        <f t="shared" si="11"/>
        <v/>
      </c>
      <c r="AG54" s="311" t="str">
        <f t="shared" si="12"/>
        <v/>
      </c>
      <c r="AH54" s="311"/>
    </row>
    <row r="55" spans="1:34" s="4" customFormat="1" ht="14.4" customHeight="1" x14ac:dyDescent="0.25">
      <c r="A55" s="11"/>
      <c r="B55" s="11"/>
      <c r="C55" s="12"/>
      <c r="D55" s="12"/>
      <c r="E55" s="12"/>
      <c r="F55" s="12"/>
      <c r="G55" s="12"/>
      <c r="H55" s="12"/>
      <c r="I55" s="11"/>
      <c r="O55" s="15"/>
      <c r="Q55" s="189"/>
      <c r="R55" s="430"/>
      <c r="S55" s="430" t="str">
        <f t="shared" si="4"/>
        <v/>
      </c>
      <c r="T55" s="311"/>
      <c r="U55" s="311"/>
      <c r="V55" s="311"/>
      <c r="W55" s="310" t="str">
        <f t="shared" si="29"/>
        <v/>
      </c>
      <c r="X55" s="311"/>
      <c r="Y55" s="311"/>
      <c r="Z55" s="311" t="str">
        <f t="shared" si="5"/>
        <v/>
      </c>
      <c r="AA55" s="311" t="str">
        <f t="shared" si="6"/>
        <v/>
      </c>
      <c r="AB55" s="311" t="str">
        <f t="shared" si="7"/>
        <v/>
      </c>
      <c r="AC55" s="311" t="str">
        <f t="shared" si="8"/>
        <v/>
      </c>
      <c r="AD55" s="311" t="str">
        <f t="shared" si="9"/>
        <v/>
      </c>
      <c r="AE55" s="311" t="str">
        <f t="shared" si="10"/>
        <v/>
      </c>
      <c r="AF55" s="311" t="str">
        <f t="shared" si="11"/>
        <v/>
      </c>
      <c r="AG55" s="311" t="str">
        <f t="shared" si="12"/>
        <v/>
      </c>
      <c r="AH55" s="311"/>
    </row>
    <row r="56" spans="1:34" s="4" customFormat="1" ht="14.4" customHeight="1" x14ac:dyDescent="0.25">
      <c r="A56" s="4" t="s">
        <v>1</v>
      </c>
      <c r="B56" s="211"/>
      <c r="C56" s="12"/>
      <c r="D56" s="12"/>
      <c r="E56" s="12"/>
      <c r="F56" s="12"/>
      <c r="G56" s="12"/>
      <c r="H56" s="12"/>
      <c r="I56" s="11"/>
      <c r="O56" s="15"/>
      <c r="Q56" s="189"/>
      <c r="R56" s="430"/>
      <c r="S56" s="430" t="str">
        <f t="shared" si="4"/>
        <v/>
      </c>
      <c r="T56" s="311"/>
      <c r="U56" s="311"/>
      <c r="V56" s="311"/>
      <c r="W56" s="310" t="str">
        <f t="shared" si="29"/>
        <v/>
      </c>
      <c r="X56" s="311"/>
      <c r="Y56" s="311"/>
      <c r="Z56" s="311" t="str">
        <f t="shared" si="5"/>
        <v/>
      </c>
      <c r="AA56" s="311" t="str">
        <f t="shared" si="6"/>
        <v/>
      </c>
      <c r="AB56" s="311" t="str">
        <f t="shared" si="7"/>
        <v/>
      </c>
      <c r="AC56" s="311" t="str">
        <f t="shared" si="8"/>
        <v/>
      </c>
      <c r="AD56" s="311" t="str">
        <f t="shared" si="9"/>
        <v/>
      </c>
      <c r="AE56" s="311" t="str">
        <f t="shared" si="10"/>
        <v/>
      </c>
      <c r="AF56" s="311" t="str">
        <f t="shared" si="11"/>
        <v/>
      </c>
      <c r="AG56" s="311" t="str">
        <f t="shared" si="12"/>
        <v/>
      </c>
      <c r="AH56" s="311"/>
    </row>
    <row r="57" spans="1:34" s="4" customFormat="1" x14ac:dyDescent="0.25">
      <c r="C57" s="905" t="s">
        <v>55</v>
      </c>
      <c r="D57" s="906"/>
      <c r="E57" s="906"/>
      <c r="F57" s="906"/>
      <c r="G57" s="906"/>
      <c r="H57" s="906"/>
      <c r="J57" s="905" t="s">
        <v>12</v>
      </c>
      <c r="K57" s="907"/>
      <c r="L57" s="907"/>
      <c r="M57" s="907"/>
      <c r="N57" s="907"/>
      <c r="O57" s="15"/>
      <c r="Q57" s="189"/>
      <c r="R57" s="430"/>
      <c r="S57" s="430" t="str">
        <f t="shared" si="4"/>
        <v/>
      </c>
      <c r="T57" s="311"/>
      <c r="U57" s="311"/>
      <c r="V57" s="311"/>
      <c r="W57" s="310" t="str">
        <f t="shared" si="29"/>
        <v/>
      </c>
      <c r="X57" s="311"/>
      <c r="Y57" s="311"/>
      <c r="Z57" s="311" t="str">
        <f t="shared" si="5"/>
        <v/>
      </c>
      <c r="AA57" s="311" t="str">
        <f t="shared" si="6"/>
        <v/>
      </c>
      <c r="AB57" s="311" t="str">
        <f t="shared" si="7"/>
        <v/>
      </c>
      <c r="AC57" s="311" t="str">
        <f t="shared" si="8"/>
        <v/>
      </c>
      <c r="AD57" s="311" t="str">
        <f t="shared" si="9"/>
        <v/>
      </c>
      <c r="AE57" s="311" t="str">
        <f t="shared" si="10"/>
        <v/>
      </c>
      <c r="AF57" s="311" t="str">
        <f t="shared" si="11"/>
        <v/>
      </c>
      <c r="AG57" s="311" t="str">
        <f t="shared" si="12"/>
        <v/>
      </c>
      <c r="AH57" s="311"/>
    </row>
    <row r="58" spans="1:34" s="4" customFormat="1" ht="13.8" thickBot="1" x14ac:dyDescent="0.3">
      <c r="A58" s="315" t="s">
        <v>11</v>
      </c>
      <c r="B58" s="316" t="s">
        <v>5</v>
      </c>
      <c r="C58" s="317" t="s">
        <v>2</v>
      </c>
      <c r="D58" s="318">
        <v>1</v>
      </c>
      <c r="E58" s="318">
        <v>2</v>
      </c>
      <c r="F58" s="318">
        <v>3</v>
      </c>
      <c r="G58" s="317">
        <v>4</v>
      </c>
      <c r="H58" s="317">
        <v>5</v>
      </c>
      <c r="I58" s="219"/>
      <c r="J58" s="29">
        <v>1</v>
      </c>
      <c r="K58" s="30">
        <v>2</v>
      </c>
      <c r="L58" s="30">
        <v>3</v>
      </c>
      <c r="M58" s="31">
        <v>4</v>
      </c>
      <c r="N58" s="32">
        <v>5</v>
      </c>
      <c r="O58" s="15"/>
      <c r="Q58" s="189"/>
      <c r="R58" s="430"/>
      <c r="S58" s="430" t="str">
        <f t="shared" si="4"/>
        <v/>
      </c>
      <c r="T58" s="311"/>
      <c r="U58" s="311"/>
      <c r="V58" s="311"/>
      <c r="W58" s="310" t="str">
        <f t="shared" si="29"/>
        <v/>
      </c>
      <c r="X58" s="311"/>
      <c r="Y58" s="311"/>
      <c r="Z58" s="311" t="str">
        <f t="shared" si="5"/>
        <v/>
      </c>
      <c r="AA58" s="311" t="str">
        <f t="shared" si="6"/>
        <v/>
      </c>
      <c r="AB58" s="311" t="str">
        <f t="shared" si="7"/>
        <v/>
      </c>
      <c r="AC58" s="311" t="str">
        <f t="shared" si="8"/>
        <v/>
      </c>
      <c r="AD58" s="311" t="str">
        <f t="shared" si="9"/>
        <v/>
      </c>
      <c r="AE58" s="311" t="str">
        <f t="shared" si="10"/>
        <v/>
      </c>
      <c r="AF58" s="311" t="str">
        <f t="shared" si="11"/>
        <v/>
      </c>
      <c r="AG58" s="311" t="str">
        <f t="shared" si="12"/>
        <v/>
      </c>
      <c r="AH58" s="311"/>
    </row>
    <row r="59" spans="1:34" s="4" customFormat="1" ht="13.8" thickBot="1" x14ac:dyDescent="0.3">
      <c r="A59" s="319">
        <v>1</v>
      </c>
      <c r="B59" s="320">
        <v>2006</v>
      </c>
      <c r="C59" s="320">
        <v>18000</v>
      </c>
      <c r="D59" s="348">
        <v>8900</v>
      </c>
      <c r="E59" s="348">
        <v>9600</v>
      </c>
      <c r="F59" s="349">
        <v>8900</v>
      </c>
      <c r="G59" s="348">
        <v>11000</v>
      </c>
      <c r="H59" s="348"/>
      <c r="I59" s="198"/>
      <c r="J59" s="33">
        <f t="shared" ref="J59:L61" si="30">IF(D59="","",LOG(D59))</f>
        <v>3.9493900066449128</v>
      </c>
      <c r="K59" s="33">
        <f t="shared" si="30"/>
        <v>3.9822712330395684</v>
      </c>
      <c r="L59" s="33">
        <f t="shared" si="30"/>
        <v>3.9493900066449128</v>
      </c>
      <c r="M59" s="33">
        <f t="shared" ref="M59:N62" si="31">IF(G59="","",LOG(G59))</f>
        <v>4.0413926851582254</v>
      </c>
      <c r="N59" s="33" t="str">
        <f t="shared" si="31"/>
        <v/>
      </c>
      <c r="O59" s="15"/>
      <c r="P59" s="173">
        <f>(MAX(J59:O59)-MIN(J59:O59))^2/2</f>
        <v>4.2322464268119723E-3</v>
      </c>
      <c r="Q59" s="189">
        <f>VAR(J59:O59)</f>
        <v>1.8822234921916441E-3</v>
      </c>
      <c r="R59" s="430">
        <f t="shared" ref="R59:R65" si="32">COUNT(J59:O59)</f>
        <v>4</v>
      </c>
      <c r="S59" s="430">
        <f t="shared" si="4"/>
        <v>4.3384599712244024E-2</v>
      </c>
      <c r="T59" s="311"/>
      <c r="U59" s="311"/>
      <c r="V59" s="311">
        <f>IF(C59="","",C59)</f>
        <v>18000</v>
      </c>
      <c r="W59" s="310">
        <f t="shared" ref="W59:W65" si="33">IF(V59=V58,"",IF(V59=0,"",V59))</f>
        <v>18000</v>
      </c>
      <c r="X59" s="311">
        <f>IF(W59=18000,STDEV(J59:N59),"")</f>
        <v>4.3384599712244024E-2</v>
      </c>
      <c r="Y59" s="311">
        <f>IF(W59=18000,COUNT(J59:N59),"")</f>
        <v>4</v>
      </c>
      <c r="Z59" s="311" t="str">
        <f t="shared" si="5"/>
        <v/>
      </c>
      <c r="AA59" s="311" t="str">
        <f t="shared" si="6"/>
        <v/>
      </c>
      <c r="AB59" s="311" t="str">
        <f t="shared" si="7"/>
        <v/>
      </c>
      <c r="AC59" s="311" t="str">
        <f t="shared" si="8"/>
        <v/>
      </c>
      <c r="AD59" s="311" t="str">
        <f t="shared" si="9"/>
        <v/>
      </c>
      <c r="AE59" s="311" t="str">
        <f t="shared" si="10"/>
        <v/>
      </c>
      <c r="AF59" s="311" t="str">
        <f t="shared" si="11"/>
        <v/>
      </c>
      <c r="AG59" s="311" t="str">
        <f t="shared" si="12"/>
        <v/>
      </c>
      <c r="AH59" s="311"/>
    </row>
    <row r="60" spans="1:34" s="4" customFormat="1" ht="13.8" thickBot="1" x14ac:dyDescent="0.3">
      <c r="A60" s="199">
        <v>2</v>
      </c>
      <c r="B60" s="916">
        <v>2007</v>
      </c>
      <c r="C60" s="916">
        <v>5500</v>
      </c>
      <c r="D60" s="200">
        <v>6500</v>
      </c>
      <c r="E60" s="200">
        <v>5800</v>
      </c>
      <c r="F60" s="350">
        <v>6500</v>
      </c>
      <c r="G60" s="200">
        <v>6400</v>
      </c>
      <c r="H60" s="200">
        <v>6700</v>
      </c>
      <c r="J60" s="33">
        <f t="shared" si="30"/>
        <v>3.8129133566428557</v>
      </c>
      <c r="K60" s="33">
        <f t="shared" si="30"/>
        <v>3.7634279935629373</v>
      </c>
      <c r="L60" s="33">
        <f t="shared" si="30"/>
        <v>3.8129133566428557</v>
      </c>
      <c r="M60" s="33">
        <f t="shared" si="31"/>
        <v>3.8061799739838871</v>
      </c>
      <c r="N60" s="33">
        <f t="shared" si="31"/>
        <v>3.8260748027008264</v>
      </c>
      <c r="O60" s="15"/>
      <c r="P60" s="173">
        <f>(MAX(J60:O61)-MIN(J60:O61))^2/2</f>
        <v>1.9623113475795537E-3</v>
      </c>
      <c r="Q60" s="189">
        <f>VAR(J60:O61)</f>
        <v>4.980353684471804E-4</v>
      </c>
      <c r="R60" s="430">
        <f t="shared" si="32"/>
        <v>5</v>
      </c>
      <c r="S60" s="430">
        <f t="shared" si="4"/>
        <v>2.2316706039359403E-2</v>
      </c>
      <c r="T60" s="311"/>
      <c r="U60" s="311"/>
      <c r="V60" s="311">
        <f>IF(C60="","",C60)</f>
        <v>5500</v>
      </c>
      <c r="W60" s="310">
        <f t="shared" si="33"/>
        <v>5500</v>
      </c>
      <c r="X60" s="311" t="str">
        <f>IF(W60=18000,STDEV(J60:N60),"")</f>
        <v/>
      </c>
      <c r="Y60" s="311"/>
      <c r="Z60" s="311" t="str">
        <f t="shared" si="5"/>
        <v/>
      </c>
      <c r="AA60" s="311" t="str">
        <f t="shared" si="6"/>
        <v/>
      </c>
      <c r="AB60" s="311">
        <f t="shared" si="7"/>
        <v>2.3961307624782678E-2</v>
      </c>
      <c r="AC60" s="311">
        <f t="shared" si="8"/>
        <v>5</v>
      </c>
      <c r="AD60" s="311" t="str">
        <f t="shared" si="9"/>
        <v/>
      </c>
      <c r="AE60" s="311" t="str">
        <f t="shared" si="10"/>
        <v/>
      </c>
      <c r="AF60" s="311" t="str">
        <f t="shared" si="11"/>
        <v/>
      </c>
      <c r="AG60" s="311" t="str">
        <f t="shared" si="12"/>
        <v/>
      </c>
      <c r="AH60" s="311"/>
    </row>
    <row r="61" spans="1:34" s="4" customFormat="1" ht="13.8" thickBot="1" x14ac:dyDescent="0.3">
      <c r="A61" s="199">
        <v>3</v>
      </c>
      <c r="B61" s="917"/>
      <c r="C61" s="917"/>
      <c r="D61" s="216">
        <v>6600</v>
      </c>
      <c r="E61" s="320"/>
      <c r="F61" s="320"/>
      <c r="G61" s="320"/>
      <c r="H61" s="320"/>
      <c r="I61" s="198"/>
      <c r="J61" s="33">
        <f t="shared" si="30"/>
        <v>3.8195439355418688</v>
      </c>
      <c r="K61" s="33" t="str">
        <f t="shared" ref="K61:L65" si="34">IF(E61="","",LOG(E61))</f>
        <v/>
      </c>
      <c r="L61" s="33" t="str">
        <f t="shared" si="34"/>
        <v/>
      </c>
      <c r="M61" s="33" t="str">
        <f t="shared" si="31"/>
        <v/>
      </c>
      <c r="N61" s="33" t="str">
        <f t="shared" si="31"/>
        <v/>
      </c>
      <c r="O61" s="33" t="str">
        <f>IF(I61="","",LOG(I61))</f>
        <v/>
      </c>
      <c r="Q61" s="189"/>
      <c r="R61" s="430">
        <f t="shared" si="32"/>
        <v>1</v>
      </c>
      <c r="S61" s="430" t="str">
        <f t="shared" si="4"/>
        <v/>
      </c>
      <c r="T61" s="311"/>
      <c r="U61" s="311"/>
      <c r="V61" s="311" t="str">
        <f>IF(C61="","",C61)</f>
        <v/>
      </c>
      <c r="W61" s="310" t="str">
        <f t="shared" si="33"/>
        <v/>
      </c>
      <c r="X61" s="311" t="str">
        <f>IF(W61=18000,STDEV(J61:N61),"")</f>
        <v/>
      </c>
      <c r="Y61" s="311"/>
      <c r="Z61" s="311" t="str">
        <f t="shared" si="5"/>
        <v/>
      </c>
      <c r="AA61" s="311" t="str">
        <f t="shared" si="6"/>
        <v/>
      </c>
      <c r="AB61" s="311" t="str">
        <f t="shared" si="7"/>
        <v/>
      </c>
      <c r="AC61" s="311" t="str">
        <f t="shared" si="8"/>
        <v/>
      </c>
      <c r="AD61" s="311" t="str">
        <f t="shared" si="9"/>
        <v/>
      </c>
      <c r="AE61" s="311" t="str">
        <f t="shared" si="10"/>
        <v/>
      </c>
      <c r="AF61" s="311" t="str">
        <f t="shared" si="11"/>
        <v/>
      </c>
      <c r="AG61" s="311" t="str">
        <f t="shared" si="12"/>
        <v/>
      </c>
      <c r="AH61" s="311"/>
    </row>
    <row r="62" spans="1:34" s="4" customFormat="1" ht="13.8" thickBot="1" x14ac:dyDescent="0.3">
      <c r="A62" s="199">
        <v>4</v>
      </c>
      <c r="B62" s="436">
        <v>2008</v>
      </c>
      <c r="C62" s="436"/>
      <c r="D62" s="265">
        <v>23000</v>
      </c>
      <c r="E62" s="265">
        <v>23000</v>
      </c>
      <c r="F62" s="265">
        <v>22000</v>
      </c>
      <c r="G62" s="265">
        <v>20000</v>
      </c>
      <c r="H62" s="265">
        <v>22000</v>
      </c>
      <c r="I62" s="265">
        <v>23000</v>
      </c>
      <c r="J62" s="33">
        <f>IF(D62="","",LOG(D62))</f>
        <v>4.3617278360175931</v>
      </c>
      <c r="K62" s="33">
        <f t="shared" si="34"/>
        <v>4.3617278360175931</v>
      </c>
      <c r="L62" s="33">
        <f t="shared" si="34"/>
        <v>4.3424226808222066</v>
      </c>
      <c r="M62" s="33">
        <f t="shared" si="31"/>
        <v>4.3010299956639813</v>
      </c>
      <c r="N62" s="33">
        <f t="shared" si="31"/>
        <v>4.3424226808222066</v>
      </c>
      <c r="O62" s="33">
        <f>IF(I62="","",LOG(I62))</f>
        <v>4.3617278360175931</v>
      </c>
      <c r="P62" s="448">
        <f>(MAX(J62:O62)-MIN(J62:O62))^2/2</f>
        <v>1.8421139117962731E-3</v>
      </c>
      <c r="Q62" s="449">
        <f>VAR(J62:O62)</f>
        <v>5.5718421142337724E-4</v>
      </c>
      <c r="R62" s="430">
        <f>COUNT(J62:O62)</f>
        <v>6</v>
      </c>
      <c r="S62" s="430">
        <f t="shared" si="4"/>
        <v>2.3604749764049124E-2</v>
      </c>
      <c r="T62" s="311"/>
      <c r="U62" s="311"/>
      <c r="V62" s="311"/>
      <c r="W62" s="310" t="str">
        <f t="shared" si="33"/>
        <v/>
      </c>
      <c r="X62" s="311"/>
      <c r="Y62" s="311"/>
      <c r="Z62" s="311" t="str">
        <f t="shared" si="5"/>
        <v/>
      </c>
      <c r="AA62" s="311" t="str">
        <f t="shared" si="6"/>
        <v/>
      </c>
      <c r="AB62" s="311" t="str">
        <f t="shared" si="7"/>
        <v/>
      </c>
      <c r="AC62" s="311" t="str">
        <f t="shared" si="8"/>
        <v/>
      </c>
      <c r="AD62" s="311" t="str">
        <f t="shared" si="9"/>
        <v/>
      </c>
      <c r="AE62" s="311" t="str">
        <f t="shared" si="10"/>
        <v/>
      </c>
      <c r="AF62" s="311" t="str">
        <f t="shared" si="11"/>
        <v/>
      </c>
      <c r="AG62" s="311" t="str">
        <f t="shared" si="12"/>
        <v/>
      </c>
      <c r="AH62" s="311"/>
    </row>
    <row r="63" spans="1:34" s="4" customFormat="1" ht="13.8" thickBot="1" x14ac:dyDescent="0.3">
      <c r="A63" s="199">
        <v>5</v>
      </c>
      <c r="B63" s="200"/>
      <c r="C63" s="200"/>
      <c r="D63" s="200"/>
      <c r="E63" s="200"/>
      <c r="F63" s="200"/>
      <c r="G63" s="200"/>
      <c r="H63" s="200"/>
      <c r="I63" s="198"/>
      <c r="J63" s="33" t="str">
        <f>IF(D63="","",LOG(D63))</f>
        <v/>
      </c>
      <c r="K63" s="33" t="str">
        <f t="shared" si="34"/>
        <v/>
      </c>
      <c r="L63" s="33" t="str">
        <f t="shared" si="34"/>
        <v/>
      </c>
      <c r="M63" s="33" t="str">
        <f t="shared" ref="M63:N65" si="35">IF(G63="","",LOG(G63))</f>
        <v/>
      </c>
      <c r="N63" s="33" t="str">
        <f t="shared" si="35"/>
        <v/>
      </c>
      <c r="O63" s="15"/>
      <c r="Q63" s="189"/>
      <c r="R63" s="430">
        <f t="shared" si="32"/>
        <v>0</v>
      </c>
      <c r="S63" s="430" t="str">
        <f t="shared" si="4"/>
        <v/>
      </c>
      <c r="T63" s="311"/>
      <c r="U63" s="311"/>
      <c r="V63" s="311"/>
      <c r="W63" s="310" t="str">
        <f t="shared" si="33"/>
        <v/>
      </c>
      <c r="X63" s="311"/>
      <c r="Y63" s="311"/>
      <c r="Z63" s="311" t="str">
        <f t="shared" si="5"/>
        <v/>
      </c>
      <c r="AA63" s="311" t="str">
        <f t="shared" si="6"/>
        <v/>
      </c>
      <c r="AB63" s="311" t="str">
        <f t="shared" si="7"/>
        <v/>
      </c>
      <c r="AC63" s="311" t="str">
        <f t="shared" si="8"/>
        <v/>
      </c>
      <c r="AD63" s="311" t="str">
        <f t="shared" si="9"/>
        <v/>
      </c>
      <c r="AE63" s="311" t="str">
        <f t="shared" si="10"/>
        <v/>
      </c>
      <c r="AF63" s="311" t="str">
        <f t="shared" si="11"/>
        <v/>
      </c>
      <c r="AG63" s="311" t="str">
        <f t="shared" si="12"/>
        <v/>
      </c>
      <c r="AH63" s="311"/>
    </row>
    <row r="64" spans="1:34" s="4" customFormat="1" ht="13.8" thickBot="1" x14ac:dyDescent="0.3">
      <c r="A64" s="199">
        <v>6</v>
      </c>
      <c r="B64" s="200"/>
      <c r="C64" s="200"/>
      <c r="D64" s="200"/>
      <c r="E64" s="200"/>
      <c r="F64" s="200"/>
      <c r="G64" s="200"/>
      <c r="H64" s="200"/>
      <c r="I64" s="198"/>
      <c r="J64" s="33" t="str">
        <f>IF(D64="","",LOG(D64))</f>
        <v/>
      </c>
      <c r="K64" s="33" t="str">
        <f t="shared" si="34"/>
        <v/>
      </c>
      <c r="L64" s="33" t="str">
        <f t="shared" si="34"/>
        <v/>
      </c>
      <c r="M64" s="33" t="str">
        <f t="shared" si="35"/>
        <v/>
      </c>
      <c r="N64" s="33" t="str">
        <f t="shared" si="35"/>
        <v/>
      </c>
      <c r="O64" s="15"/>
      <c r="Q64" s="189"/>
      <c r="R64" s="430">
        <f t="shared" si="32"/>
        <v>0</v>
      </c>
      <c r="S64" s="430" t="str">
        <f t="shared" si="4"/>
        <v/>
      </c>
      <c r="T64" s="311"/>
      <c r="U64" s="311"/>
      <c r="V64" s="311"/>
      <c r="W64" s="310" t="str">
        <f t="shared" si="33"/>
        <v/>
      </c>
      <c r="X64" s="311"/>
      <c r="Y64" s="311"/>
      <c r="Z64" s="311" t="str">
        <f t="shared" si="5"/>
        <v/>
      </c>
      <c r="AA64" s="311" t="str">
        <f t="shared" si="6"/>
        <v/>
      </c>
      <c r="AB64" s="311" t="str">
        <f t="shared" si="7"/>
        <v/>
      </c>
      <c r="AC64" s="311" t="str">
        <f t="shared" si="8"/>
        <v/>
      </c>
      <c r="AD64" s="311" t="str">
        <f t="shared" si="9"/>
        <v/>
      </c>
      <c r="AE64" s="311" t="str">
        <f t="shared" si="10"/>
        <v/>
      </c>
      <c r="AF64" s="311" t="str">
        <f t="shared" si="11"/>
        <v/>
      </c>
      <c r="AG64" s="311" t="str">
        <f t="shared" si="12"/>
        <v/>
      </c>
      <c r="AH64" s="311"/>
    </row>
    <row r="65" spans="1:34" s="4" customFormat="1" x14ac:dyDescent="0.25">
      <c r="A65" s="199">
        <v>7</v>
      </c>
      <c r="B65" s="200"/>
      <c r="C65" s="200"/>
      <c r="D65" s="200"/>
      <c r="E65" s="200"/>
      <c r="F65" s="200"/>
      <c r="G65" s="200"/>
      <c r="H65" s="200"/>
      <c r="I65" s="198"/>
      <c r="J65" s="33" t="str">
        <f>IF(D65="","",LOG(D65))</f>
        <v/>
      </c>
      <c r="K65" s="33" t="str">
        <f t="shared" si="34"/>
        <v/>
      </c>
      <c r="L65" s="33" t="str">
        <f t="shared" si="34"/>
        <v/>
      </c>
      <c r="M65" s="33" t="str">
        <f t="shared" si="35"/>
        <v/>
      </c>
      <c r="N65" s="33" t="str">
        <f t="shared" si="35"/>
        <v/>
      </c>
      <c r="O65" s="15"/>
      <c r="Q65" s="189"/>
      <c r="R65" s="430">
        <f t="shared" si="32"/>
        <v>0</v>
      </c>
      <c r="S65" s="430" t="str">
        <f t="shared" si="4"/>
        <v/>
      </c>
      <c r="T65" s="311"/>
      <c r="U65" s="311"/>
      <c r="V65" s="311"/>
      <c r="W65" s="310" t="str">
        <f t="shared" si="33"/>
        <v/>
      </c>
      <c r="X65" s="311"/>
      <c r="Y65" s="311"/>
      <c r="Z65" s="311" t="str">
        <f t="shared" si="5"/>
        <v/>
      </c>
      <c r="AA65" s="311" t="str">
        <f t="shared" si="6"/>
        <v/>
      </c>
      <c r="AB65" s="311" t="str">
        <f t="shared" si="7"/>
        <v/>
      </c>
      <c r="AC65" s="311" t="str">
        <f t="shared" si="8"/>
        <v/>
      </c>
      <c r="AD65" s="311" t="str">
        <f t="shared" si="9"/>
        <v/>
      </c>
      <c r="AE65" s="311" t="str">
        <f t="shared" si="10"/>
        <v/>
      </c>
      <c r="AF65" s="311" t="str">
        <f t="shared" si="11"/>
        <v/>
      </c>
      <c r="AG65" s="311" t="str">
        <f t="shared" si="12"/>
        <v/>
      </c>
      <c r="AH65" s="311"/>
    </row>
    <row r="66" spans="1:34" s="191" customFormat="1" x14ac:dyDescent="0.25">
      <c r="Q66" s="256"/>
      <c r="R66" s="432"/>
      <c r="S66" s="430" t="str">
        <f t="shared" si="4"/>
        <v/>
      </c>
      <c r="T66" s="312"/>
      <c r="U66" s="312"/>
      <c r="V66" s="312"/>
      <c r="W66" s="310" t="str">
        <f t="shared" ref="W66:W71" si="36">IF(V66=V65,"",V66)</f>
        <v/>
      </c>
      <c r="X66" s="312"/>
      <c r="Y66" s="312"/>
      <c r="Z66" s="311" t="str">
        <f t="shared" si="5"/>
        <v/>
      </c>
      <c r="AA66" s="311" t="str">
        <f t="shared" si="6"/>
        <v/>
      </c>
      <c r="AB66" s="311" t="str">
        <f t="shared" si="7"/>
        <v/>
      </c>
      <c r="AC66" s="311" t="str">
        <f t="shared" si="8"/>
        <v/>
      </c>
      <c r="AD66" s="311" t="str">
        <f t="shared" si="9"/>
        <v/>
      </c>
      <c r="AE66" s="311" t="str">
        <f t="shared" si="10"/>
        <v/>
      </c>
      <c r="AF66" s="311" t="str">
        <f t="shared" si="11"/>
        <v/>
      </c>
      <c r="AG66" s="311" t="str">
        <f t="shared" si="12"/>
        <v/>
      </c>
      <c r="AH66" s="312"/>
    </row>
    <row r="67" spans="1:34" s="4" customFormat="1" ht="14.4" customHeight="1" x14ac:dyDescent="0.25">
      <c r="A67" s="299" t="s">
        <v>24</v>
      </c>
      <c r="B67" s="299"/>
      <c r="C67" s="884" t="s">
        <v>86</v>
      </c>
      <c r="D67" s="884"/>
      <c r="E67" s="884"/>
      <c r="F67" s="884"/>
      <c r="G67" s="884"/>
      <c r="H67" s="884"/>
      <c r="I67" s="11"/>
      <c r="O67" s="15"/>
      <c r="Q67" s="189"/>
      <c r="R67" s="430"/>
      <c r="S67" s="430" t="str">
        <f t="shared" si="4"/>
        <v/>
      </c>
      <c r="T67" s="311"/>
      <c r="U67" s="311"/>
      <c r="V67" s="311"/>
      <c r="W67" s="310" t="str">
        <f t="shared" si="36"/>
        <v/>
      </c>
      <c r="X67" s="311"/>
      <c r="Y67" s="311"/>
      <c r="Z67" s="311" t="str">
        <f t="shared" si="5"/>
        <v/>
      </c>
      <c r="AA67" s="311" t="str">
        <f t="shared" si="6"/>
        <v/>
      </c>
      <c r="AB67" s="311" t="str">
        <f t="shared" si="7"/>
        <v/>
      </c>
      <c r="AC67" s="311" t="str">
        <f t="shared" si="8"/>
        <v/>
      </c>
      <c r="AD67" s="311" t="str">
        <f t="shared" si="9"/>
        <v/>
      </c>
      <c r="AE67" s="311" t="str">
        <f t="shared" si="10"/>
        <v/>
      </c>
      <c r="AF67" s="311" t="str">
        <f t="shared" si="11"/>
        <v/>
      </c>
      <c r="AG67" s="311" t="str">
        <f t="shared" si="12"/>
        <v/>
      </c>
      <c r="AH67" s="311"/>
    </row>
    <row r="68" spans="1:34" s="4" customFormat="1" ht="14.4" customHeight="1" x14ac:dyDescent="0.25">
      <c r="A68" s="11"/>
      <c r="B68" s="11"/>
      <c r="C68" s="12"/>
      <c r="D68" s="12"/>
      <c r="E68" s="12"/>
      <c r="F68" s="12"/>
      <c r="G68" s="12"/>
      <c r="H68" s="12"/>
      <c r="I68" s="11"/>
      <c r="O68" s="15"/>
      <c r="Q68" s="189"/>
      <c r="R68" s="430"/>
      <c r="S68" s="430" t="str">
        <f t="shared" si="4"/>
        <v/>
      </c>
      <c r="T68" s="311"/>
      <c r="U68" s="311"/>
      <c r="V68" s="311"/>
      <c r="W68" s="310" t="str">
        <f t="shared" si="36"/>
        <v/>
      </c>
      <c r="X68" s="311"/>
      <c r="Y68" s="311"/>
      <c r="Z68" s="311" t="str">
        <f t="shared" si="5"/>
        <v/>
      </c>
      <c r="AA68" s="311" t="str">
        <f t="shared" si="6"/>
        <v/>
      </c>
      <c r="AB68" s="311" t="str">
        <f t="shared" si="7"/>
        <v/>
      </c>
      <c r="AC68" s="311" t="str">
        <f t="shared" si="8"/>
        <v/>
      </c>
      <c r="AD68" s="311" t="str">
        <f t="shared" si="9"/>
        <v/>
      </c>
      <c r="AE68" s="311" t="str">
        <f t="shared" si="10"/>
        <v/>
      </c>
      <c r="AF68" s="311" t="str">
        <f t="shared" si="11"/>
        <v/>
      </c>
      <c r="AG68" s="311" t="str">
        <f t="shared" si="12"/>
        <v/>
      </c>
      <c r="AH68" s="311"/>
    </row>
    <row r="69" spans="1:34" s="4" customFormat="1" ht="14.4" customHeight="1" x14ac:dyDescent="0.25">
      <c r="A69" s="4" t="s">
        <v>1</v>
      </c>
      <c r="B69" s="211" t="s">
        <v>78</v>
      </c>
      <c r="C69" s="12"/>
      <c r="D69" s="12"/>
      <c r="E69" s="12"/>
      <c r="F69" s="12"/>
      <c r="G69" s="12"/>
      <c r="H69" s="12"/>
      <c r="I69" s="11"/>
      <c r="O69" s="15"/>
      <c r="Q69" s="189"/>
      <c r="R69" s="430"/>
      <c r="S69" s="430" t="str">
        <f t="shared" si="4"/>
        <v/>
      </c>
      <c r="T69" s="311"/>
      <c r="U69" s="311"/>
      <c r="V69" s="311"/>
      <c r="W69" s="310" t="str">
        <f t="shared" si="36"/>
        <v/>
      </c>
      <c r="X69" s="311"/>
      <c r="Y69" s="311"/>
      <c r="Z69" s="311" t="str">
        <f t="shared" si="5"/>
        <v/>
      </c>
      <c r="AA69" s="311" t="str">
        <f t="shared" si="6"/>
        <v/>
      </c>
      <c r="AB69" s="311" t="str">
        <f t="shared" si="7"/>
        <v/>
      </c>
      <c r="AC69" s="311" t="str">
        <f t="shared" si="8"/>
        <v/>
      </c>
      <c r="AD69" s="311" t="str">
        <f t="shared" si="9"/>
        <v/>
      </c>
      <c r="AE69" s="311" t="str">
        <f t="shared" si="10"/>
        <v/>
      </c>
      <c r="AF69" s="311" t="str">
        <f t="shared" si="11"/>
        <v/>
      </c>
      <c r="AG69" s="311" t="str">
        <f t="shared" si="12"/>
        <v/>
      </c>
      <c r="AH69" s="311"/>
    </row>
    <row r="70" spans="1:34" s="4" customFormat="1" x14ac:dyDescent="0.25">
      <c r="C70" s="905" t="s">
        <v>55</v>
      </c>
      <c r="D70" s="906"/>
      <c r="E70" s="906"/>
      <c r="F70" s="906"/>
      <c r="G70" s="906"/>
      <c r="H70" s="906"/>
      <c r="J70" s="905" t="s">
        <v>12</v>
      </c>
      <c r="K70" s="907"/>
      <c r="L70" s="907"/>
      <c r="M70" s="907"/>
      <c r="N70" s="907"/>
      <c r="O70" s="15"/>
      <c r="Q70" s="189"/>
      <c r="R70" s="430"/>
      <c r="S70" s="430" t="str">
        <f t="shared" si="4"/>
        <v/>
      </c>
      <c r="T70" s="311"/>
      <c r="U70" s="311"/>
      <c r="V70" s="311"/>
      <c r="W70" s="310" t="str">
        <f t="shared" si="36"/>
        <v/>
      </c>
      <c r="X70" s="311"/>
      <c r="Y70" s="311"/>
      <c r="Z70" s="311" t="str">
        <f t="shared" si="5"/>
        <v/>
      </c>
      <c r="AA70" s="311" t="str">
        <f t="shared" si="6"/>
        <v/>
      </c>
      <c r="AB70" s="311" t="str">
        <f t="shared" si="7"/>
        <v/>
      </c>
      <c r="AC70" s="311" t="str">
        <f t="shared" si="8"/>
        <v/>
      </c>
      <c r="AD70" s="311" t="str">
        <f t="shared" si="9"/>
        <v/>
      </c>
      <c r="AE70" s="311" t="str">
        <f t="shared" si="10"/>
        <v/>
      </c>
      <c r="AF70" s="311" t="str">
        <f t="shared" si="11"/>
        <v/>
      </c>
      <c r="AG70" s="311" t="str">
        <f t="shared" si="12"/>
        <v/>
      </c>
      <c r="AH70" s="311"/>
    </row>
    <row r="71" spans="1:34" s="4" customFormat="1" ht="13.8" thickBot="1" x14ac:dyDescent="0.3">
      <c r="A71" s="212" t="s">
        <v>11</v>
      </c>
      <c r="B71" s="213" t="s">
        <v>5</v>
      </c>
      <c r="C71" s="30" t="s">
        <v>2</v>
      </c>
      <c r="D71" s="214">
        <v>1</v>
      </c>
      <c r="E71" s="214">
        <v>2</v>
      </c>
      <c r="F71" s="214">
        <v>3</v>
      </c>
      <c r="G71" s="30">
        <v>4</v>
      </c>
      <c r="H71" s="30">
        <v>5</v>
      </c>
      <c r="I71" s="219"/>
      <c r="J71" s="29">
        <v>1</v>
      </c>
      <c r="K71" s="30">
        <v>2</v>
      </c>
      <c r="L71" s="30">
        <v>3</v>
      </c>
      <c r="M71" s="31">
        <v>4</v>
      </c>
      <c r="N71" s="32">
        <v>5</v>
      </c>
      <c r="O71" s="15"/>
      <c r="Q71" s="189"/>
      <c r="R71" s="430"/>
      <c r="S71" s="430" t="str">
        <f t="shared" si="4"/>
        <v/>
      </c>
      <c r="T71" s="311"/>
      <c r="U71" s="311"/>
      <c r="V71" s="311"/>
      <c r="W71" s="310" t="str">
        <f t="shared" si="36"/>
        <v/>
      </c>
      <c r="X71" s="311"/>
      <c r="Y71" s="311"/>
      <c r="Z71" s="311" t="str">
        <f t="shared" si="5"/>
        <v/>
      </c>
      <c r="AA71" s="311" t="str">
        <f t="shared" si="6"/>
        <v/>
      </c>
      <c r="AB71" s="311" t="str">
        <f t="shared" si="7"/>
        <v/>
      </c>
      <c r="AC71" s="311" t="str">
        <f t="shared" si="8"/>
        <v/>
      </c>
      <c r="AD71" s="311" t="str">
        <f t="shared" si="9"/>
        <v/>
      </c>
      <c r="AE71" s="311" t="str">
        <f t="shared" si="10"/>
        <v/>
      </c>
      <c r="AF71" s="311" t="str">
        <f t="shared" si="11"/>
        <v/>
      </c>
      <c r="AG71" s="311" t="str">
        <f t="shared" si="12"/>
        <v/>
      </c>
      <c r="AH71" s="311"/>
    </row>
    <row r="72" spans="1:34" s="191" customFormat="1" ht="13.8" thickBot="1" x14ac:dyDescent="0.3">
      <c r="A72" s="199">
        <v>1</v>
      </c>
      <c r="B72" s="919">
        <v>2006</v>
      </c>
      <c r="C72" s="919">
        <v>18000</v>
      </c>
      <c r="D72" s="221">
        <v>16000</v>
      </c>
      <c r="E72" s="221">
        <v>18000</v>
      </c>
      <c r="F72" s="221">
        <v>16000</v>
      </c>
      <c r="G72" s="221"/>
      <c r="H72" s="221"/>
      <c r="J72" s="33">
        <f t="shared" ref="J72:L76" si="37">IF(D72="","",LOG(D72))</f>
        <v>4.204119982655925</v>
      </c>
      <c r="K72" s="33">
        <f t="shared" si="37"/>
        <v>4.2552725051033065</v>
      </c>
      <c r="L72" s="33">
        <f t="shared" si="37"/>
        <v>4.204119982655925</v>
      </c>
      <c r="M72" s="33" t="str">
        <f t="shared" ref="M72:N76" si="38">IF(G72="","",LOG(G72))</f>
        <v/>
      </c>
      <c r="N72" s="33" t="str">
        <f t="shared" si="38"/>
        <v/>
      </c>
      <c r="P72" s="173">
        <f>(MAX(J72:O73)-MIN(J72:O73))^2/2</f>
        <v>1.3833070933436858E-2</v>
      </c>
      <c r="Q72" s="189">
        <f>VAR(J72:O73)</f>
        <v>3.76252137189928E-3</v>
      </c>
      <c r="R72" s="430">
        <f>COUNT(J72:O72)</f>
        <v>3</v>
      </c>
      <c r="S72" s="430">
        <f t="shared" si="4"/>
        <v>6.1339394942396361E-2</v>
      </c>
      <c r="T72" s="312"/>
      <c r="U72" s="312"/>
      <c r="V72" s="311">
        <f>IF(C72="","",C72)</f>
        <v>18000</v>
      </c>
      <c r="W72" s="310">
        <f>IF(V72=V71,"",IF(V72=0,"",V72))</f>
        <v>18000</v>
      </c>
      <c r="X72" s="311">
        <f>IF(W72=18000,STDEV(J72:N73),"")</f>
        <v>6.1339394942396361E-2</v>
      </c>
      <c r="Y72" s="311">
        <f>IF(W72=18000,COUNT(J72:N73),"")</f>
        <v>6</v>
      </c>
      <c r="Z72" s="311" t="str">
        <f t="shared" si="5"/>
        <v/>
      </c>
      <c r="AA72" s="311" t="str">
        <f t="shared" si="6"/>
        <v/>
      </c>
      <c r="AB72" s="311" t="str">
        <f t="shared" si="7"/>
        <v/>
      </c>
      <c r="AC72" s="311" t="str">
        <f t="shared" si="8"/>
        <v/>
      </c>
      <c r="AD72" s="311" t="str">
        <f t="shared" si="9"/>
        <v/>
      </c>
      <c r="AE72" s="311" t="str">
        <f t="shared" si="10"/>
        <v/>
      </c>
      <c r="AF72" s="311" t="str">
        <f t="shared" si="11"/>
        <v/>
      </c>
      <c r="AG72" s="311" t="str">
        <f t="shared" si="12"/>
        <v/>
      </c>
      <c r="AH72" s="312"/>
    </row>
    <row r="73" spans="1:34" s="191" customFormat="1" ht="13.8" thickBot="1" x14ac:dyDescent="0.3">
      <c r="A73" s="199">
        <v>2</v>
      </c>
      <c r="B73" s="920"/>
      <c r="C73" s="920"/>
      <c r="D73" s="221">
        <v>19000</v>
      </c>
      <c r="E73" s="221">
        <v>22000</v>
      </c>
      <c r="F73" s="221">
        <v>15000</v>
      </c>
      <c r="G73" s="221"/>
      <c r="H73" s="221"/>
      <c r="J73" s="33">
        <f t="shared" si="37"/>
        <v>4.2787536009528289</v>
      </c>
      <c r="K73" s="33">
        <f t="shared" si="37"/>
        <v>4.3424226808222066</v>
      </c>
      <c r="L73" s="33">
        <f t="shared" si="37"/>
        <v>4.1760912590556813</v>
      </c>
      <c r="M73" s="33" t="str">
        <f t="shared" si="38"/>
        <v/>
      </c>
      <c r="N73" s="33" t="str">
        <f t="shared" si="38"/>
        <v/>
      </c>
      <c r="Q73" s="256"/>
      <c r="R73" s="430">
        <f>COUNT(J73:O73)</f>
        <v>3</v>
      </c>
      <c r="S73" s="430" t="str">
        <f t="shared" ref="S73:S106" si="39">IF(Q73="","",Q73^0.5)</f>
        <v/>
      </c>
      <c r="T73" s="312"/>
      <c r="U73" s="312"/>
      <c r="V73" s="311" t="str">
        <f>IF(C73="","",C73)</f>
        <v/>
      </c>
      <c r="W73" s="310" t="str">
        <f>IF(V73=V72,"",IF(V73=0,"",V73))</f>
        <v/>
      </c>
      <c r="X73" s="311" t="str">
        <f>IF(W73=18000,STDEV(J73:N73),"")</f>
        <v/>
      </c>
      <c r="Y73" s="311" t="str">
        <f>IF(W73=18000,COUNT(J73:N73),"")</f>
        <v/>
      </c>
      <c r="Z73" s="311" t="str">
        <f t="shared" si="5"/>
        <v/>
      </c>
      <c r="AA73" s="311" t="str">
        <f t="shared" si="6"/>
        <v/>
      </c>
      <c r="AB73" s="311" t="str">
        <f t="shared" si="7"/>
        <v/>
      </c>
      <c r="AC73" s="311" t="str">
        <f t="shared" si="8"/>
        <v/>
      </c>
      <c r="AD73" s="311" t="str">
        <f t="shared" si="9"/>
        <v/>
      </c>
      <c r="AE73" s="311" t="str">
        <f t="shared" si="10"/>
        <v/>
      </c>
      <c r="AF73" s="311" t="str">
        <f t="shared" si="11"/>
        <v/>
      </c>
      <c r="AG73" s="311" t="str">
        <f t="shared" si="12"/>
        <v/>
      </c>
      <c r="AH73" s="312"/>
    </row>
    <row r="74" spans="1:34" s="191" customFormat="1" ht="13.8" thickBot="1" x14ac:dyDescent="0.3">
      <c r="A74" s="354">
        <v>3</v>
      </c>
      <c r="B74" s="502">
        <v>2007</v>
      </c>
      <c r="C74" s="502">
        <v>5500</v>
      </c>
      <c r="D74" s="502">
        <v>4500</v>
      </c>
      <c r="E74" s="502">
        <v>5400</v>
      </c>
      <c r="F74" s="502">
        <v>4300</v>
      </c>
      <c r="G74" s="502"/>
      <c r="H74" s="502"/>
      <c r="J74" s="33">
        <f t="shared" si="37"/>
        <v>3.6532125137753435</v>
      </c>
      <c r="K74" s="33">
        <f t="shared" si="37"/>
        <v>3.7323937598229686</v>
      </c>
      <c r="L74" s="33">
        <f t="shared" si="37"/>
        <v>3.6334684555795866</v>
      </c>
      <c r="M74" s="33" t="str">
        <f t="shared" si="38"/>
        <v/>
      </c>
      <c r="N74" s="33" t="str">
        <f t="shared" si="38"/>
        <v/>
      </c>
      <c r="P74" s="173">
        <f>(MAX(J74:O74)-MIN(J74:O74))^2/2</f>
        <v>4.8931079098228436E-3</v>
      </c>
      <c r="Q74" s="189">
        <f>VAR(J74:O74)</f>
        <v>2.7409522298896113E-3</v>
      </c>
      <c r="R74" s="430">
        <f>COUNT(J74:O74)</f>
        <v>3</v>
      </c>
      <c r="S74" s="430">
        <f t="shared" si="39"/>
        <v>5.2354104231565377E-2</v>
      </c>
      <c r="T74" s="312"/>
      <c r="U74" s="312"/>
      <c r="V74" s="311">
        <f>IF(C74="","",C74)</f>
        <v>5500</v>
      </c>
      <c r="W74" s="310">
        <f>IF(V74=V73,"",IF(V74=0,"",V74))</f>
        <v>5500</v>
      </c>
      <c r="X74" s="311" t="str">
        <f>IF(W74=18000,STDEV(J74:N74),"")</f>
        <v/>
      </c>
      <c r="Y74" s="311" t="str">
        <f>IF(W74=18000,COUNT(J74:N74),"")</f>
        <v/>
      </c>
      <c r="Z74" s="311" t="str">
        <f t="shared" si="5"/>
        <v/>
      </c>
      <c r="AA74" s="311" t="str">
        <f t="shared" si="6"/>
        <v/>
      </c>
      <c r="AB74" s="311">
        <f t="shared" si="7"/>
        <v>5.2354104231565377E-2</v>
      </c>
      <c r="AC74" s="311">
        <f t="shared" si="8"/>
        <v>3</v>
      </c>
      <c r="AD74" s="311" t="str">
        <f t="shared" si="9"/>
        <v/>
      </c>
      <c r="AE74" s="311" t="str">
        <f t="shared" si="10"/>
        <v/>
      </c>
      <c r="AF74" s="311" t="str">
        <f t="shared" si="11"/>
        <v/>
      </c>
      <c r="AG74" s="311" t="str">
        <f t="shared" si="12"/>
        <v/>
      </c>
      <c r="AH74" s="312"/>
    </row>
    <row r="75" spans="1:34" s="191" customFormat="1" ht="13.8" thickBot="1" x14ac:dyDescent="0.3">
      <c r="A75" s="354"/>
      <c r="B75" s="229">
        <v>2008</v>
      </c>
      <c r="C75" s="229">
        <v>4500</v>
      </c>
      <c r="D75" s="229">
        <v>5000</v>
      </c>
      <c r="E75" s="229">
        <v>3800</v>
      </c>
      <c r="F75" s="229">
        <v>5300</v>
      </c>
      <c r="G75" s="502"/>
      <c r="H75" s="503"/>
      <c r="J75" s="33">
        <f t="shared" si="37"/>
        <v>3.6989700043360187</v>
      </c>
      <c r="K75" s="33">
        <f t="shared" si="37"/>
        <v>3.5797835966168101</v>
      </c>
      <c r="L75" s="33">
        <f t="shared" si="37"/>
        <v>3.7242758696007892</v>
      </c>
      <c r="M75" s="33" t="str">
        <f t="shared" si="38"/>
        <v/>
      </c>
      <c r="N75" s="33" t="str">
        <f t="shared" si="38"/>
        <v/>
      </c>
      <c r="P75" s="173">
        <f>(MAX(J75:O75)-MIN(J75:O75))^2/2</f>
        <v>1.0439008476038359E-2</v>
      </c>
      <c r="Q75" s="189">
        <f>VAR(J75:O75)</f>
        <v>5.9539672589808117E-3</v>
      </c>
      <c r="R75" s="430">
        <f>COUNT(J75:O75)</f>
        <v>3</v>
      </c>
      <c r="S75" s="430">
        <f t="shared" si="39"/>
        <v>7.7161954737945904E-2</v>
      </c>
      <c r="T75" s="312"/>
      <c r="U75" s="312"/>
      <c r="V75" s="311"/>
      <c r="W75" s="310"/>
      <c r="X75" s="311"/>
      <c r="Y75" s="311"/>
      <c r="Z75" s="311"/>
      <c r="AA75" s="311"/>
      <c r="AB75" s="311"/>
      <c r="AC75" s="311"/>
      <c r="AD75" s="311"/>
      <c r="AE75" s="311"/>
      <c r="AF75" s="311"/>
      <c r="AG75" s="311"/>
      <c r="AH75" s="312"/>
    </row>
    <row r="76" spans="1:34" s="191" customFormat="1" x14ac:dyDescent="0.25">
      <c r="A76" s="240"/>
      <c r="B76" s="295">
        <v>2008</v>
      </c>
      <c r="C76" s="295" t="s">
        <v>95</v>
      </c>
      <c r="D76" s="295">
        <v>25000</v>
      </c>
      <c r="E76" s="295">
        <v>23000</v>
      </c>
      <c r="F76" s="295">
        <v>24000</v>
      </c>
      <c r="G76" s="229"/>
      <c r="H76" s="455"/>
      <c r="I76" s="355"/>
      <c r="J76" s="33">
        <f t="shared" si="37"/>
        <v>4.3979400086720375</v>
      </c>
      <c r="K76" s="33">
        <f t="shared" si="37"/>
        <v>4.3617278360175931</v>
      </c>
      <c r="L76" s="33">
        <f t="shared" si="37"/>
        <v>4.3802112417116064</v>
      </c>
      <c r="M76" s="33" t="str">
        <f t="shared" si="38"/>
        <v/>
      </c>
      <c r="N76" s="33" t="str">
        <f t="shared" si="38"/>
        <v/>
      </c>
      <c r="P76" s="173">
        <f>(MAX(J76:O76)-MIN(J76:O76))^2/2</f>
        <v>6.5566072417764653E-4</v>
      </c>
      <c r="Q76" s="189">
        <f>VAR(J76:O76)</f>
        <v>3.2787781872367514E-4</v>
      </c>
      <c r="R76" s="430">
        <f>COUNT(J76:O76)</f>
        <v>3</v>
      </c>
      <c r="S76" s="430">
        <f t="shared" si="39"/>
        <v>1.8107396795886348E-2</v>
      </c>
      <c r="T76" s="312"/>
      <c r="U76" s="312"/>
      <c r="V76" s="312"/>
      <c r="W76" s="310" t="str">
        <f>IF(V76=V74,"",IF(V76=0,"",V76))</f>
        <v/>
      </c>
      <c r="X76" s="312"/>
      <c r="Y76" s="312"/>
      <c r="Z76" s="311" t="str">
        <f t="shared" si="5"/>
        <v/>
      </c>
      <c r="AA76" s="311" t="str">
        <f t="shared" si="6"/>
        <v/>
      </c>
      <c r="AB76" s="311" t="str">
        <f t="shared" si="7"/>
        <v/>
      </c>
      <c r="AC76" s="311" t="str">
        <f t="shared" si="8"/>
        <v/>
      </c>
      <c r="AD76" s="311" t="str">
        <f t="shared" si="9"/>
        <v/>
      </c>
      <c r="AE76" s="311" t="str">
        <f t="shared" si="10"/>
        <v/>
      </c>
      <c r="AF76" s="311" t="str">
        <f t="shared" si="11"/>
        <v/>
      </c>
      <c r="AG76" s="311" t="str">
        <f t="shared" si="12"/>
        <v/>
      </c>
      <c r="AH76" s="312"/>
    </row>
    <row r="77" spans="1:34" s="191" customFormat="1" x14ac:dyDescent="0.25">
      <c r="Q77" s="256"/>
      <c r="R77" s="432"/>
      <c r="S77" s="430" t="str">
        <f t="shared" si="39"/>
        <v/>
      </c>
      <c r="T77" s="312"/>
      <c r="U77" s="312"/>
      <c r="V77" s="312"/>
      <c r="W77" s="310" t="str">
        <f t="shared" ref="W77:W104" si="40">IF(V77=V76,"",V77)</f>
        <v/>
      </c>
      <c r="X77" s="312"/>
      <c r="Y77" s="312"/>
      <c r="Z77" s="311" t="str">
        <f t="shared" ref="Z77:Z104" si="41">IF(W77="","",IF(W77=$Z$6,STDEV(J77:N77),""))</f>
        <v/>
      </c>
      <c r="AA77" s="311" t="str">
        <f t="shared" ref="AA77:AA104" si="42">IF(W77="","",IF(W77=$Z$6,COUNT(J77:N77),""))</f>
        <v/>
      </c>
      <c r="AB77" s="311" t="str">
        <f t="shared" ref="AB77:AB104" si="43">IF(W77="","",IF(W77=$AB$6,STDEV(J77:N77),""))</f>
        <v/>
      </c>
      <c r="AC77" s="311" t="str">
        <f t="shared" ref="AC77:AC104" si="44">IF(W77="","",IF(W77=$AB$6,COUNT(J77:N77),""))</f>
        <v/>
      </c>
      <c r="AD77" s="311" t="str">
        <f t="shared" ref="AD77:AD104" si="45">IF(W77="","",IF(W77=$AD$6,STDEV(J77:N77),""))</f>
        <v/>
      </c>
      <c r="AE77" s="311" t="str">
        <f t="shared" ref="AE77:AE104" si="46">IF(W77="","",IF(W77=$AD$6,COUNT(J77:N77),""))</f>
        <v/>
      </c>
      <c r="AF77" s="311" t="str">
        <f t="shared" ref="AF77:AF104" si="47">IF(W77="","",IF(W77=$AF$6,STDEV(J77:N77),""))</f>
        <v/>
      </c>
      <c r="AG77" s="311" t="str">
        <f t="shared" ref="AG77:AG104" si="48">IF(W77="","",IF(W77=$AF$6,COUNT(J77:N77),""))</f>
        <v/>
      </c>
      <c r="AH77" s="312"/>
    </row>
    <row r="78" spans="1:34" s="191" customFormat="1" x14ac:dyDescent="0.25">
      <c r="Q78" s="256"/>
      <c r="R78" s="432"/>
      <c r="S78" s="430" t="str">
        <f t="shared" si="39"/>
        <v/>
      </c>
      <c r="T78" s="312"/>
      <c r="U78" s="312"/>
      <c r="V78" s="312"/>
      <c r="W78" s="310" t="str">
        <f t="shared" si="40"/>
        <v/>
      </c>
      <c r="X78" s="312"/>
      <c r="Y78" s="312"/>
      <c r="Z78" s="311" t="str">
        <f t="shared" si="41"/>
        <v/>
      </c>
      <c r="AA78" s="311" t="str">
        <f t="shared" si="42"/>
        <v/>
      </c>
      <c r="AB78" s="311" t="str">
        <f t="shared" si="43"/>
        <v/>
      </c>
      <c r="AC78" s="311" t="str">
        <f t="shared" si="44"/>
        <v/>
      </c>
      <c r="AD78" s="311" t="str">
        <f t="shared" si="45"/>
        <v/>
      </c>
      <c r="AE78" s="311" t="str">
        <f t="shared" si="46"/>
        <v/>
      </c>
      <c r="AF78" s="311" t="str">
        <f t="shared" si="47"/>
        <v/>
      </c>
      <c r="AG78" s="311" t="str">
        <f t="shared" si="48"/>
        <v/>
      </c>
      <c r="AH78" s="312"/>
    </row>
    <row r="79" spans="1:34" s="191" customFormat="1" x14ac:dyDescent="0.25">
      <c r="Q79" s="256"/>
      <c r="R79" s="432"/>
      <c r="S79" s="430" t="str">
        <f t="shared" si="39"/>
        <v/>
      </c>
      <c r="T79" s="312"/>
      <c r="U79" s="312"/>
      <c r="V79" s="312"/>
      <c r="W79" s="310" t="str">
        <f t="shared" si="40"/>
        <v/>
      </c>
      <c r="X79" s="312"/>
      <c r="Y79" s="312"/>
      <c r="Z79" s="311" t="str">
        <f t="shared" si="41"/>
        <v/>
      </c>
      <c r="AA79" s="311" t="str">
        <f t="shared" si="42"/>
        <v/>
      </c>
      <c r="AB79" s="311" t="str">
        <f t="shared" si="43"/>
        <v/>
      </c>
      <c r="AC79" s="311" t="str">
        <f t="shared" si="44"/>
        <v/>
      </c>
      <c r="AD79" s="311" t="str">
        <f t="shared" si="45"/>
        <v/>
      </c>
      <c r="AE79" s="311" t="str">
        <f t="shared" si="46"/>
        <v/>
      </c>
      <c r="AF79" s="311" t="str">
        <f t="shared" si="47"/>
        <v/>
      </c>
      <c r="AG79" s="311" t="str">
        <f t="shared" si="48"/>
        <v/>
      </c>
      <c r="AH79" s="312"/>
    </row>
    <row r="80" spans="1:34" s="191" customFormat="1" x14ac:dyDescent="0.25">
      <c r="Q80" s="256"/>
      <c r="R80" s="432"/>
      <c r="S80" s="430" t="str">
        <f t="shared" si="39"/>
        <v/>
      </c>
      <c r="T80" s="312"/>
      <c r="U80" s="312"/>
      <c r="V80" s="312"/>
      <c r="W80" s="310" t="str">
        <f t="shared" si="40"/>
        <v/>
      </c>
      <c r="X80" s="312"/>
      <c r="Y80" s="312"/>
      <c r="Z80" s="311" t="str">
        <f t="shared" si="41"/>
        <v/>
      </c>
      <c r="AA80" s="311" t="str">
        <f t="shared" si="42"/>
        <v/>
      </c>
      <c r="AB80" s="311" t="str">
        <f t="shared" si="43"/>
        <v/>
      </c>
      <c r="AC80" s="311" t="str">
        <f t="shared" si="44"/>
        <v/>
      </c>
      <c r="AD80" s="311" t="str">
        <f t="shared" si="45"/>
        <v/>
      </c>
      <c r="AE80" s="311" t="str">
        <f t="shared" si="46"/>
        <v/>
      </c>
      <c r="AF80" s="311" t="str">
        <f t="shared" si="47"/>
        <v/>
      </c>
      <c r="AG80" s="311" t="str">
        <f t="shared" si="48"/>
        <v/>
      </c>
      <c r="AH80" s="312"/>
    </row>
    <row r="81" spans="1:34" s="4" customFormat="1" ht="14.4" customHeight="1" x14ac:dyDescent="0.25">
      <c r="A81" s="4" t="s">
        <v>1</v>
      </c>
      <c r="B81" s="211" t="s">
        <v>74</v>
      </c>
      <c r="C81" s="12"/>
      <c r="D81" s="12"/>
      <c r="E81" s="12"/>
      <c r="F81" s="12"/>
      <c r="G81" s="12"/>
      <c r="H81" s="12"/>
      <c r="I81" s="11"/>
      <c r="O81" s="15"/>
      <c r="Q81" s="189"/>
      <c r="R81" s="430"/>
      <c r="S81" s="430" t="str">
        <f t="shared" si="39"/>
        <v/>
      </c>
      <c r="T81" s="311"/>
      <c r="U81" s="311"/>
      <c r="V81" s="311"/>
      <c r="W81" s="310" t="str">
        <f t="shared" si="40"/>
        <v/>
      </c>
      <c r="X81" s="311"/>
      <c r="Y81" s="311"/>
      <c r="Z81" s="311" t="str">
        <f t="shared" si="41"/>
        <v/>
      </c>
      <c r="AA81" s="311" t="str">
        <f t="shared" si="42"/>
        <v/>
      </c>
      <c r="AB81" s="311" t="str">
        <f t="shared" si="43"/>
        <v/>
      </c>
      <c r="AC81" s="311" t="str">
        <f t="shared" si="44"/>
        <v/>
      </c>
      <c r="AD81" s="311" t="str">
        <f t="shared" si="45"/>
        <v/>
      </c>
      <c r="AE81" s="311" t="str">
        <f t="shared" si="46"/>
        <v/>
      </c>
      <c r="AF81" s="311" t="str">
        <f t="shared" si="47"/>
        <v/>
      </c>
      <c r="AG81" s="311" t="str">
        <f t="shared" si="48"/>
        <v/>
      </c>
      <c r="AH81" s="311"/>
    </row>
    <row r="82" spans="1:34" s="4" customFormat="1" x14ac:dyDescent="0.25">
      <c r="C82" s="905" t="s">
        <v>55</v>
      </c>
      <c r="D82" s="906"/>
      <c r="E82" s="906"/>
      <c r="F82" s="906"/>
      <c r="G82" s="906"/>
      <c r="H82" s="906"/>
      <c r="J82" s="905" t="s">
        <v>12</v>
      </c>
      <c r="K82" s="907"/>
      <c r="L82" s="907"/>
      <c r="M82" s="907"/>
      <c r="N82" s="907"/>
      <c r="O82" s="15"/>
      <c r="Q82" s="189"/>
      <c r="R82" s="430"/>
      <c r="S82" s="430" t="str">
        <f t="shared" si="39"/>
        <v/>
      </c>
      <c r="T82" s="311"/>
      <c r="U82" s="311"/>
      <c r="V82" s="311"/>
      <c r="W82" s="310" t="str">
        <f t="shared" si="40"/>
        <v/>
      </c>
      <c r="X82" s="311"/>
      <c r="Y82" s="311"/>
      <c r="Z82" s="311" t="str">
        <f t="shared" si="41"/>
        <v/>
      </c>
      <c r="AA82" s="311" t="str">
        <f t="shared" si="42"/>
        <v/>
      </c>
      <c r="AB82" s="311" t="str">
        <f t="shared" si="43"/>
        <v/>
      </c>
      <c r="AC82" s="311" t="str">
        <f t="shared" si="44"/>
        <v/>
      </c>
      <c r="AD82" s="311" t="str">
        <f t="shared" si="45"/>
        <v/>
      </c>
      <c r="AE82" s="311" t="str">
        <f t="shared" si="46"/>
        <v/>
      </c>
      <c r="AF82" s="311" t="str">
        <f t="shared" si="47"/>
        <v/>
      </c>
      <c r="AG82" s="311" t="str">
        <f t="shared" si="48"/>
        <v/>
      </c>
      <c r="AH82" s="311"/>
    </row>
    <row r="83" spans="1:34" s="4" customFormat="1" ht="13.8" thickBot="1" x14ac:dyDescent="0.3">
      <c r="A83" s="212" t="s">
        <v>11</v>
      </c>
      <c r="B83" s="213" t="s">
        <v>5</v>
      </c>
      <c r="C83" s="30" t="s">
        <v>2</v>
      </c>
      <c r="D83" s="214">
        <v>1</v>
      </c>
      <c r="E83" s="214">
        <v>2</v>
      </c>
      <c r="F83" s="214">
        <v>3</v>
      </c>
      <c r="G83" s="30">
        <v>4</v>
      </c>
      <c r="H83" s="30">
        <v>5</v>
      </c>
      <c r="I83" s="219"/>
      <c r="J83" s="29">
        <v>1</v>
      </c>
      <c r="K83" s="30">
        <v>2</v>
      </c>
      <c r="L83" s="30">
        <v>3</v>
      </c>
      <c r="M83" s="31">
        <v>4</v>
      </c>
      <c r="N83" s="32">
        <v>5</v>
      </c>
      <c r="O83" s="15"/>
      <c r="Q83" s="189"/>
      <c r="R83" s="430"/>
      <c r="S83" s="430" t="str">
        <f t="shared" si="39"/>
        <v/>
      </c>
      <c r="T83" s="311"/>
      <c r="U83" s="311"/>
      <c r="V83" s="311"/>
      <c r="W83" s="310" t="str">
        <f>IF(V83=V82,"",IF(V83=0,"",V83))</f>
        <v/>
      </c>
      <c r="X83" s="311"/>
      <c r="Y83" s="311"/>
      <c r="Z83" s="311" t="str">
        <f t="shared" si="41"/>
        <v/>
      </c>
      <c r="AA83" s="311" t="str">
        <f t="shared" si="42"/>
        <v/>
      </c>
      <c r="AB83" s="311" t="str">
        <f t="shared" si="43"/>
        <v/>
      </c>
      <c r="AC83" s="311" t="str">
        <f t="shared" si="44"/>
        <v/>
      </c>
      <c r="AD83" s="311" t="str">
        <f t="shared" si="45"/>
        <v/>
      </c>
      <c r="AE83" s="311" t="str">
        <f t="shared" si="46"/>
        <v/>
      </c>
      <c r="AF83" s="311" t="str">
        <f t="shared" si="47"/>
        <v/>
      </c>
      <c r="AG83" s="311" t="str">
        <f t="shared" si="48"/>
        <v/>
      </c>
      <c r="AH83" s="311"/>
    </row>
    <row r="84" spans="1:34" s="191" customFormat="1" ht="13.8" thickBot="1" x14ac:dyDescent="0.3">
      <c r="A84" s="199">
        <v>1</v>
      </c>
      <c r="B84" s="919">
        <v>2006</v>
      </c>
      <c r="C84" s="919">
        <v>530</v>
      </c>
      <c r="D84" s="240">
        <v>570</v>
      </c>
      <c r="E84" s="240">
        <v>540</v>
      </c>
      <c r="F84" s="240">
        <v>620</v>
      </c>
      <c r="G84" s="240"/>
      <c r="H84" s="240"/>
      <c r="J84" s="33">
        <f t="shared" ref="J84:L86" si="49">IF(D84="","",LOG(D84))</f>
        <v>2.7558748556724915</v>
      </c>
      <c r="K84" s="33">
        <f t="shared" si="49"/>
        <v>2.7323937598229686</v>
      </c>
      <c r="L84" s="33">
        <f t="shared" si="49"/>
        <v>2.7923916894982539</v>
      </c>
      <c r="M84" s="33" t="str">
        <f t="shared" ref="M84:N86" si="50">IF(G84="","",LOG(G84))</f>
        <v/>
      </c>
      <c r="N84" s="33" t="str">
        <f t="shared" si="50"/>
        <v/>
      </c>
      <c r="P84" s="173">
        <f>(MAX(J84:O85)-MIN(J84:O85))^2/2</f>
        <v>1.799875782660239E-3</v>
      </c>
      <c r="Q84" s="189">
        <f>VAR(J84:O85)</f>
        <v>5.2192780937526542E-4</v>
      </c>
      <c r="R84" s="430">
        <f>COUNT(J84:O84)</f>
        <v>3</v>
      </c>
      <c r="S84" s="430">
        <f t="shared" si="39"/>
        <v>2.2845739414062864E-2</v>
      </c>
      <c r="T84" s="312"/>
      <c r="U84" s="312"/>
      <c r="V84" s="311">
        <f>IF(C84="","",C84)</f>
        <v>530</v>
      </c>
      <c r="W84" s="310">
        <f>IF(V84=V83,"",IF(V84=0,"",V84))</f>
        <v>530</v>
      </c>
      <c r="X84" s="311" t="str">
        <f>IF(W84=18000,STDEV(J84:N84),"")</f>
        <v/>
      </c>
      <c r="Y84" s="311" t="str">
        <f>IF(W84=18000,COUNT(J84:N84),"")</f>
        <v/>
      </c>
      <c r="Z84" s="311" t="str">
        <f t="shared" si="41"/>
        <v/>
      </c>
      <c r="AA84" s="311" t="str">
        <f t="shared" si="42"/>
        <v/>
      </c>
      <c r="AB84" s="311" t="str">
        <f t="shared" si="43"/>
        <v/>
      </c>
      <c r="AC84" s="311" t="str">
        <f t="shared" si="44"/>
        <v/>
      </c>
      <c r="AD84" s="311">
        <f t="shared" si="45"/>
        <v>3.023406627264821E-2</v>
      </c>
      <c r="AE84" s="311">
        <f t="shared" si="46"/>
        <v>3</v>
      </c>
      <c r="AF84" s="311" t="str">
        <f t="shared" si="47"/>
        <v/>
      </c>
      <c r="AG84" s="311" t="str">
        <f t="shared" si="48"/>
        <v/>
      </c>
      <c r="AH84" s="312"/>
    </row>
    <row r="85" spans="1:34" s="191" customFormat="1" ht="13.8" thickBot="1" x14ac:dyDescent="0.3">
      <c r="A85" s="199">
        <v>2</v>
      </c>
      <c r="B85" s="920"/>
      <c r="C85" s="920"/>
      <c r="D85" s="240">
        <v>560</v>
      </c>
      <c r="E85" s="240">
        <v>570</v>
      </c>
      <c r="F85" s="240">
        <v>610</v>
      </c>
      <c r="G85" s="240"/>
      <c r="H85" s="240"/>
      <c r="J85" s="33">
        <f t="shared" si="49"/>
        <v>2.7481880270062002</v>
      </c>
      <c r="K85" s="33">
        <f t="shared" si="49"/>
        <v>2.7558748556724915</v>
      </c>
      <c r="L85" s="33">
        <f t="shared" si="49"/>
        <v>2.7853298350107671</v>
      </c>
      <c r="M85" s="33" t="str">
        <f t="shared" si="50"/>
        <v/>
      </c>
      <c r="N85" s="33" t="str">
        <f t="shared" si="50"/>
        <v/>
      </c>
      <c r="Q85" s="256"/>
      <c r="R85" s="430">
        <f>COUNT(J85:O85)</f>
        <v>3</v>
      </c>
      <c r="S85" s="430" t="str">
        <f t="shared" si="39"/>
        <v/>
      </c>
      <c r="T85" s="312"/>
      <c r="U85" s="312"/>
      <c r="V85" s="311" t="str">
        <f>IF(C85="","",C85)</f>
        <v/>
      </c>
      <c r="W85" s="310" t="str">
        <f>IF(V85=V84,"",IF(V85=0,"",V85))</f>
        <v/>
      </c>
      <c r="X85" s="311" t="str">
        <f>IF(W85=18000,STDEV(J85:N85),"")</f>
        <v/>
      </c>
      <c r="Y85" s="311" t="str">
        <f>IF(W85=18000,COUNT(J85:N85),"")</f>
        <v/>
      </c>
      <c r="Z85" s="311" t="str">
        <f t="shared" si="41"/>
        <v/>
      </c>
      <c r="AA85" s="311" t="str">
        <f t="shared" si="42"/>
        <v/>
      </c>
      <c r="AB85" s="311" t="str">
        <f t="shared" si="43"/>
        <v/>
      </c>
      <c r="AC85" s="311" t="str">
        <f t="shared" si="44"/>
        <v/>
      </c>
      <c r="AD85" s="311" t="str">
        <f t="shared" si="45"/>
        <v/>
      </c>
      <c r="AE85" s="311" t="str">
        <f t="shared" si="46"/>
        <v/>
      </c>
      <c r="AF85" s="311" t="str">
        <f t="shared" si="47"/>
        <v/>
      </c>
      <c r="AG85" s="311" t="str">
        <f t="shared" si="48"/>
        <v/>
      </c>
      <c r="AH85" s="312"/>
    </row>
    <row r="86" spans="1:34" s="191" customFormat="1" x14ac:dyDescent="0.25">
      <c r="A86" s="199">
        <v>3</v>
      </c>
      <c r="B86" s="221">
        <v>2007</v>
      </c>
      <c r="C86" s="221">
        <v>6800</v>
      </c>
      <c r="D86" s="240">
        <v>6800</v>
      </c>
      <c r="E86" s="240">
        <v>5100</v>
      </c>
      <c r="F86" s="240">
        <v>5800</v>
      </c>
      <c r="G86" s="240"/>
      <c r="H86" s="240"/>
      <c r="J86" s="33">
        <f t="shared" si="49"/>
        <v>3.8325089127062362</v>
      </c>
      <c r="K86" s="33">
        <f t="shared" si="49"/>
        <v>3.7075701760979363</v>
      </c>
      <c r="L86" s="33">
        <f t="shared" si="49"/>
        <v>3.7634279935629373</v>
      </c>
      <c r="M86" s="33" t="str">
        <f t="shared" si="50"/>
        <v/>
      </c>
      <c r="N86" s="33" t="str">
        <f t="shared" si="50"/>
        <v/>
      </c>
      <c r="P86" s="173">
        <f>(MAX(J86:O86)-MIN(J86:O86))^2/2</f>
        <v>7.8048439526390697E-3</v>
      </c>
      <c r="Q86" s="189">
        <f>VAR(J86:O86)</f>
        <v>3.9169928444857515E-3</v>
      </c>
      <c r="R86" s="430">
        <f>COUNT(J86:O86)</f>
        <v>3</v>
      </c>
      <c r="S86" s="430">
        <f t="shared" si="39"/>
        <v>6.2585883747741003E-2</v>
      </c>
      <c r="T86" s="312"/>
      <c r="U86" s="312"/>
      <c r="V86" s="311">
        <f>IF(C86="","",C86)</f>
        <v>6800</v>
      </c>
      <c r="W86" s="310">
        <f>IF(V86=V85,"",IF(V86=0,"",V86))</f>
        <v>6800</v>
      </c>
      <c r="X86" s="311" t="str">
        <f>IF(W86=18000,STDEV(J86:N86),"")</f>
        <v/>
      </c>
      <c r="Y86" s="311" t="str">
        <f>IF(W86=18000,COUNT(J86:N86),"")</f>
        <v/>
      </c>
      <c r="Z86" s="311" t="str">
        <f t="shared" si="41"/>
        <v/>
      </c>
      <c r="AA86" s="311" t="str">
        <f t="shared" si="42"/>
        <v/>
      </c>
      <c r="AB86" s="311" t="str">
        <f t="shared" si="43"/>
        <v/>
      </c>
      <c r="AC86" s="311" t="str">
        <f t="shared" si="44"/>
        <v/>
      </c>
      <c r="AD86" s="311" t="str">
        <f t="shared" si="45"/>
        <v/>
      </c>
      <c r="AE86" s="311" t="str">
        <f t="shared" si="46"/>
        <v/>
      </c>
      <c r="AF86" s="311">
        <f t="shared" si="47"/>
        <v>6.2585883747741003E-2</v>
      </c>
      <c r="AG86" s="311">
        <f t="shared" si="48"/>
        <v>3</v>
      </c>
      <c r="AH86" s="312"/>
    </row>
    <row r="87" spans="1:34" s="191" customFormat="1" x14ac:dyDescent="0.25">
      <c r="Q87" s="256"/>
      <c r="R87" s="432"/>
      <c r="S87" s="430" t="str">
        <f t="shared" si="39"/>
        <v/>
      </c>
      <c r="T87" s="312"/>
      <c r="U87" s="312"/>
      <c r="V87" s="312"/>
      <c r="W87" s="310" t="str">
        <f>IF(V87=V86,"",IF(V87=0,"",V87))</f>
        <v/>
      </c>
      <c r="X87" s="312"/>
      <c r="Y87" s="312"/>
      <c r="Z87" s="311" t="str">
        <f t="shared" si="41"/>
        <v/>
      </c>
      <c r="AA87" s="311" t="str">
        <f t="shared" si="42"/>
        <v/>
      </c>
      <c r="AB87" s="311" t="str">
        <f t="shared" si="43"/>
        <v/>
      </c>
      <c r="AC87" s="311" t="str">
        <f t="shared" si="44"/>
        <v/>
      </c>
      <c r="AD87" s="311" t="str">
        <f t="shared" si="45"/>
        <v/>
      </c>
      <c r="AE87" s="311" t="str">
        <f t="shared" si="46"/>
        <v/>
      </c>
      <c r="AF87" s="311" t="str">
        <f t="shared" si="47"/>
        <v/>
      </c>
      <c r="AG87" s="311" t="str">
        <f t="shared" si="48"/>
        <v/>
      </c>
      <c r="AH87" s="312"/>
    </row>
    <row r="88" spans="1:34" s="4" customFormat="1" ht="14.4" customHeight="1" x14ac:dyDescent="0.25">
      <c r="A88" s="299" t="s">
        <v>24</v>
      </c>
      <c r="B88" s="299"/>
      <c r="C88" s="884" t="s">
        <v>87</v>
      </c>
      <c r="D88" s="884"/>
      <c r="E88" s="884"/>
      <c r="F88" s="884"/>
      <c r="G88" s="884"/>
      <c r="H88" s="884"/>
      <c r="I88" s="11"/>
      <c r="O88" s="15"/>
      <c r="Q88" s="189"/>
      <c r="R88" s="430"/>
      <c r="S88" s="430" t="str">
        <f t="shared" si="39"/>
        <v/>
      </c>
      <c r="T88" s="311"/>
      <c r="U88" s="311"/>
      <c r="V88" s="311"/>
      <c r="W88" s="310" t="str">
        <f t="shared" si="40"/>
        <v/>
      </c>
      <c r="X88" s="311"/>
      <c r="Y88" s="311"/>
      <c r="Z88" s="311" t="str">
        <f t="shared" si="41"/>
        <v/>
      </c>
      <c r="AA88" s="311" t="str">
        <f t="shared" si="42"/>
        <v/>
      </c>
      <c r="AB88" s="311" t="str">
        <f t="shared" si="43"/>
        <v/>
      </c>
      <c r="AC88" s="311" t="str">
        <f t="shared" si="44"/>
        <v/>
      </c>
      <c r="AD88" s="311" t="str">
        <f t="shared" si="45"/>
        <v/>
      </c>
      <c r="AE88" s="311" t="str">
        <f t="shared" si="46"/>
        <v/>
      </c>
      <c r="AF88" s="311" t="str">
        <f t="shared" si="47"/>
        <v/>
      </c>
      <c r="AG88" s="311" t="str">
        <f t="shared" si="48"/>
        <v/>
      </c>
      <c r="AH88" s="311"/>
    </row>
    <row r="89" spans="1:34" s="4" customFormat="1" ht="14.4" customHeight="1" x14ac:dyDescent="0.25">
      <c r="A89" s="11"/>
      <c r="B89" s="11"/>
      <c r="C89" s="12"/>
      <c r="D89" s="12"/>
      <c r="E89" s="12"/>
      <c r="F89" s="12"/>
      <c r="G89" s="12"/>
      <c r="H89" s="12"/>
      <c r="I89" s="11"/>
      <c r="O89" s="15"/>
      <c r="Q89" s="189"/>
      <c r="R89" s="430"/>
      <c r="S89" s="430" t="str">
        <f t="shared" si="39"/>
        <v/>
      </c>
      <c r="T89" s="311"/>
      <c r="U89" s="311"/>
      <c r="V89" s="311"/>
      <c r="W89" s="310" t="str">
        <f t="shared" si="40"/>
        <v/>
      </c>
      <c r="X89" s="311"/>
      <c r="Y89" s="311"/>
      <c r="Z89" s="311" t="str">
        <f t="shared" si="41"/>
        <v/>
      </c>
      <c r="AA89" s="311" t="str">
        <f t="shared" si="42"/>
        <v/>
      </c>
      <c r="AB89" s="311" t="str">
        <f t="shared" si="43"/>
        <v/>
      </c>
      <c r="AC89" s="311" t="str">
        <f t="shared" si="44"/>
        <v/>
      </c>
      <c r="AD89" s="311" t="str">
        <f t="shared" si="45"/>
        <v/>
      </c>
      <c r="AE89" s="311" t="str">
        <f t="shared" si="46"/>
        <v/>
      </c>
      <c r="AF89" s="311" t="str">
        <f t="shared" si="47"/>
        <v/>
      </c>
      <c r="AG89" s="311" t="str">
        <f t="shared" si="48"/>
        <v/>
      </c>
      <c r="AH89" s="311"/>
    </row>
    <row r="90" spans="1:34" s="4" customFormat="1" ht="14.4" customHeight="1" x14ac:dyDescent="0.25">
      <c r="A90" s="4" t="s">
        <v>1</v>
      </c>
      <c r="B90" s="211" t="s">
        <v>74</v>
      </c>
      <c r="C90" s="12"/>
      <c r="D90" s="12"/>
      <c r="E90" s="12"/>
      <c r="F90" s="12"/>
      <c r="G90" s="12"/>
      <c r="H90" s="12"/>
      <c r="I90" s="11"/>
      <c r="O90" s="15"/>
      <c r="Q90" s="189"/>
      <c r="R90" s="430"/>
      <c r="S90" s="430" t="str">
        <f t="shared" si="39"/>
        <v/>
      </c>
      <c r="T90" s="311"/>
      <c r="U90" s="311"/>
      <c r="V90" s="311"/>
      <c r="W90" s="310" t="str">
        <f t="shared" si="40"/>
        <v/>
      </c>
      <c r="X90" s="311"/>
      <c r="Y90" s="311"/>
      <c r="Z90" s="311" t="str">
        <f t="shared" si="41"/>
        <v/>
      </c>
      <c r="AA90" s="311" t="str">
        <f t="shared" si="42"/>
        <v/>
      </c>
      <c r="AB90" s="311" t="str">
        <f t="shared" si="43"/>
        <v/>
      </c>
      <c r="AC90" s="311" t="str">
        <f t="shared" si="44"/>
        <v/>
      </c>
      <c r="AD90" s="311" t="str">
        <f t="shared" si="45"/>
        <v/>
      </c>
      <c r="AE90" s="311" t="str">
        <f t="shared" si="46"/>
        <v/>
      </c>
      <c r="AF90" s="311" t="str">
        <f t="shared" si="47"/>
        <v/>
      </c>
      <c r="AG90" s="311" t="str">
        <f t="shared" si="48"/>
        <v/>
      </c>
      <c r="AH90" s="311"/>
    </row>
    <row r="91" spans="1:34" s="4" customFormat="1" x14ac:dyDescent="0.25">
      <c r="C91" s="905" t="s">
        <v>55</v>
      </c>
      <c r="D91" s="906"/>
      <c r="E91" s="906"/>
      <c r="F91" s="906"/>
      <c r="G91" s="906"/>
      <c r="H91" s="906"/>
      <c r="J91" s="905" t="s">
        <v>12</v>
      </c>
      <c r="K91" s="907"/>
      <c r="L91" s="907"/>
      <c r="M91" s="907"/>
      <c r="N91" s="907"/>
      <c r="O91" s="15"/>
      <c r="Q91" s="189"/>
      <c r="R91" s="430"/>
      <c r="S91" s="430" t="str">
        <f t="shared" si="39"/>
        <v/>
      </c>
      <c r="T91" s="311"/>
      <c r="U91" s="311"/>
      <c r="V91" s="311"/>
      <c r="W91" s="310" t="str">
        <f t="shared" si="40"/>
        <v/>
      </c>
      <c r="X91" s="311"/>
      <c r="Y91" s="311"/>
      <c r="Z91" s="311" t="str">
        <f t="shared" si="41"/>
        <v/>
      </c>
      <c r="AA91" s="311" t="str">
        <f t="shared" si="42"/>
        <v/>
      </c>
      <c r="AB91" s="311" t="str">
        <f t="shared" si="43"/>
        <v/>
      </c>
      <c r="AC91" s="311" t="str">
        <f t="shared" si="44"/>
        <v/>
      </c>
      <c r="AD91" s="311" t="str">
        <f t="shared" si="45"/>
        <v/>
      </c>
      <c r="AE91" s="311" t="str">
        <f t="shared" si="46"/>
        <v/>
      </c>
      <c r="AF91" s="311" t="str">
        <f t="shared" si="47"/>
        <v/>
      </c>
      <c r="AG91" s="311" t="str">
        <f t="shared" si="48"/>
        <v/>
      </c>
      <c r="AH91" s="311"/>
    </row>
    <row r="92" spans="1:34" s="4" customFormat="1" ht="13.8" thickBot="1" x14ac:dyDescent="0.3">
      <c r="A92" s="212" t="s">
        <v>11</v>
      </c>
      <c r="B92" s="213" t="s">
        <v>5</v>
      </c>
      <c r="C92" s="30" t="s">
        <v>2</v>
      </c>
      <c r="D92" s="214">
        <v>1</v>
      </c>
      <c r="E92" s="214">
        <v>2</v>
      </c>
      <c r="F92" s="214">
        <v>3</v>
      </c>
      <c r="G92" s="30">
        <v>4</v>
      </c>
      <c r="H92" s="30">
        <v>5</v>
      </c>
      <c r="I92" s="219"/>
      <c r="J92" s="29">
        <v>1</v>
      </c>
      <c r="K92" s="30">
        <v>2</v>
      </c>
      <c r="L92" s="30">
        <v>3</v>
      </c>
      <c r="M92" s="31">
        <v>4</v>
      </c>
      <c r="N92" s="32">
        <v>5</v>
      </c>
      <c r="O92" s="15"/>
      <c r="Q92" s="189"/>
      <c r="R92" s="430"/>
      <c r="S92" s="430" t="str">
        <f t="shared" si="39"/>
        <v/>
      </c>
      <c r="T92" s="311"/>
      <c r="U92" s="311"/>
      <c r="V92" s="311"/>
      <c r="W92" s="310" t="str">
        <f t="shared" si="40"/>
        <v/>
      </c>
      <c r="X92" s="311"/>
      <c r="Y92" s="311"/>
      <c r="Z92" s="311" t="str">
        <f t="shared" si="41"/>
        <v/>
      </c>
      <c r="AA92" s="311" t="str">
        <f t="shared" si="42"/>
        <v/>
      </c>
      <c r="AB92" s="311" t="str">
        <f t="shared" si="43"/>
        <v/>
      </c>
      <c r="AC92" s="311" t="str">
        <f t="shared" si="44"/>
        <v/>
      </c>
      <c r="AD92" s="311" t="str">
        <f t="shared" si="45"/>
        <v/>
      </c>
      <c r="AE92" s="311" t="str">
        <f t="shared" si="46"/>
        <v/>
      </c>
      <c r="AF92" s="311" t="str">
        <f t="shared" si="47"/>
        <v/>
      </c>
      <c r="AG92" s="311" t="str">
        <f t="shared" si="48"/>
        <v/>
      </c>
      <c r="AH92" s="311"/>
    </row>
    <row r="93" spans="1:34" s="191" customFormat="1" ht="13.8" thickBot="1" x14ac:dyDescent="0.3">
      <c r="A93" s="199">
        <v>1</v>
      </c>
      <c r="B93" s="240">
        <v>2007</v>
      </c>
      <c r="C93" s="240">
        <v>6800</v>
      </c>
      <c r="D93" s="240">
        <v>6300</v>
      </c>
      <c r="E93" s="240">
        <v>6400</v>
      </c>
      <c r="F93" s="240">
        <v>7000</v>
      </c>
      <c r="G93" s="240"/>
      <c r="H93" s="240"/>
      <c r="J93" s="33">
        <f t="shared" ref="J93:N94" si="51">IF(D93="","",LOG(D93))</f>
        <v>3.7993405494535817</v>
      </c>
      <c r="K93" s="33">
        <f t="shared" si="51"/>
        <v>3.8061799739838871</v>
      </c>
      <c r="L93" s="33">
        <f t="shared" si="51"/>
        <v>3.8450980400142569</v>
      </c>
      <c r="M93" s="33" t="str">
        <f t="shared" si="51"/>
        <v/>
      </c>
      <c r="N93" s="33" t="str">
        <f t="shared" si="51"/>
        <v/>
      </c>
      <c r="P93" s="173">
        <f>(MAX(J93:O93)-MIN(J93:O93))^2/2</f>
        <v>1.0468739712051419E-3</v>
      </c>
      <c r="Q93" s="189">
        <f>VAR(J93:O93)</f>
        <v>6.0919025564337573E-4</v>
      </c>
      <c r="R93" s="430">
        <f>COUNT(J93:O93)</f>
        <v>3</v>
      </c>
      <c r="S93" s="430">
        <f t="shared" si="39"/>
        <v>2.4681779831352838E-2</v>
      </c>
      <c r="T93" s="312"/>
      <c r="U93" s="312"/>
      <c r="V93" s="311">
        <f>IF(C93="","",C93)</f>
        <v>6800</v>
      </c>
      <c r="W93" s="310">
        <f t="shared" si="40"/>
        <v>6800</v>
      </c>
      <c r="X93" s="311" t="str">
        <f t="shared" ref="X93:X104" si="52">IF(W93=18000,STDEV(J93:N93),"")</f>
        <v/>
      </c>
      <c r="Y93" s="311" t="str">
        <f>IF(W93=18000,COUNT(J93:N93),"")</f>
        <v/>
      </c>
      <c r="Z93" s="311" t="str">
        <f t="shared" si="41"/>
        <v/>
      </c>
      <c r="AA93" s="311" t="str">
        <f t="shared" si="42"/>
        <v/>
      </c>
      <c r="AB93" s="311" t="str">
        <f t="shared" si="43"/>
        <v/>
      </c>
      <c r="AC93" s="311" t="str">
        <f t="shared" si="44"/>
        <v/>
      </c>
      <c r="AD93" s="311" t="str">
        <f t="shared" si="45"/>
        <v/>
      </c>
      <c r="AE93" s="311" t="str">
        <f t="shared" si="46"/>
        <v/>
      </c>
      <c r="AF93" s="311">
        <f t="shared" si="47"/>
        <v>2.4681779831352838E-2</v>
      </c>
      <c r="AG93" s="311">
        <f t="shared" si="48"/>
        <v>3</v>
      </c>
      <c r="AH93" s="312"/>
    </row>
    <row r="94" spans="1:34" s="191" customFormat="1" x14ac:dyDescent="0.25">
      <c r="A94" s="242"/>
      <c r="B94" s="242">
        <v>2008</v>
      </c>
      <c r="C94" s="242">
        <v>4500</v>
      </c>
      <c r="D94" s="242">
        <v>5100</v>
      </c>
      <c r="E94" s="242">
        <v>4500</v>
      </c>
      <c r="F94" s="242"/>
      <c r="G94" s="242"/>
      <c r="H94" s="242"/>
      <c r="I94"/>
      <c r="J94" s="33">
        <f t="shared" si="51"/>
        <v>3.7075701760979363</v>
      </c>
      <c r="K94" s="33">
        <f t="shared" si="51"/>
        <v>3.6532125137753435</v>
      </c>
      <c r="L94" s="33" t="str">
        <f t="shared" si="51"/>
        <v/>
      </c>
      <c r="M94" s="33" t="str">
        <f t="shared" si="51"/>
        <v/>
      </c>
      <c r="N94" s="33" t="str">
        <f t="shared" si="51"/>
        <v/>
      </c>
      <c r="P94" s="173">
        <f>(MAX(J94:O94)-MIN(J94:O94))^2/2</f>
        <v>1.4773777265885103E-3</v>
      </c>
      <c r="Q94" s="189">
        <f>VAR(J94:O94)</f>
        <v>1.4773777265885103E-3</v>
      </c>
      <c r="R94" s="430">
        <f>COUNT(J94:O94)</f>
        <v>2</v>
      </c>
      <c r="S94" s="430">
        <f t="shared" si="39"/>
        <v>3.8436671637753834E-2</v>
      </c>
      <c r="T94" s="312"/>
      <c r="U94" s="312"/>
      <c r="V94" s="311"/>
      <c r="W94" s="310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2"/>
    </row>
    <row r="95" spans="1:34" s="191" customFormat="1" x14ac:dyDescent="0.25">
      <c r="A95" s="199"/>
      <c r="B95" s="251"/>
      <c r="C95" s="251"/>
      <c r="D95" s="251"/>
      <c r="E95" s="251"/>
      <c r="F95" s="251"/>
      <c r="G95" s="251"/>
      <c r="H95" s="251"/>
      <c r="J95" s="307"/>
      <c r="K95" s="307"/>
      <c r="L95" s="307"/>
      <c r="M95" s="307"/>
      <c r="N95" s="307"/>
      <c r="P95" s="173"/>
      <c r="Q95" s="189"/>
      <c r="R95" s="430"/>
      <c r="S95" s="430" t="str">
        <f t="shared" si="39"/>
        <v/>
      </c>
      <c r="T95" s="312"/>
      <c r="U95" s="312"/>
      <c r="V95" s="311"/>
      <c r="W95" s="310"/>
      <c r="X95" s="311"/>
      <c r="Y95" s="311"/>
      <c r="Z95" s="311"/>
      <c r="AA95" s="311"/>
      <c r="AB95" s="311"/>
      <c r="AC95" s="311"/>
      <c r="AD95" s="311"/>
      <c r="AE95" s="311"/>
      <c r="AF95" s="311"/>
      <c r="AG95" s="311"/>
      <c r="AH95" s="312"/>
    </row>
    <row r="96" spans="1:34" s="191" customFormat="1" x14ac:dyDescent="0.25">
      <c r="A96" s="199"/>
      <c r="Q96" s="256"/>
      <c r="R96" s="432"/>
      <c r="S96" s="430" t="str">
        <f t="shared" si="39"/>
        <v/>
      </c>
      <c r="T96" s="312"/>
      <c r="U96" s="312"/>
      <c r="V96" s="312"/>
      <c r="W96" s="310" t="e">
        <f>IF(V96=#REF!,"",V96)</f>
        <v>#REF!</v>
      </c>
      <c r="X96" s="311" t="e">
        <f t="shared" si="52"/>
        <v>#REF!</v>
      </c>
      <c r="Y96" s="312"/>
      <c r="Z96" s="311" t="e">
        <f t="shared" si="41"/>
        <v>#REF!</v>
      </c>
      <c r="AA96" s="311" t="e">
        <f t="shared" si="42"/>
        <v>#REF!</v>
      </c>
      <c r="AB96" s="311" t="e">
        <f t="shared" si="43"/>
        <v>#REF!</v>
      </c>
      <c r="AC96" s="311" t="e">
        <f t="shared" si="44"/>
        <v>#REF!</v>
      </c>
      <c r="AD96" s="311" t="e">
        <f t="shared" si="45"/>
        <v>#REF!</v>
      </c>
      <c r="AE96" s="311" t="e">
        <f t="shared" si="46"/>
        <v>#REF!</v>
      </c>
      <c r="AF96" s="311" t="e">
        <f t="shared" si="47"/>
        <v>#REF!</v>
      </c>
      <c r="AG96" s="311" t="e">
        <f t="shared" si="48"/>
        <v>#REF!</v>
      </c>
      <c r="AH96" s="312"/>
    </row>
    <row r="97" spans="1:34" s="191" customFormat="1" ht="15.6" x14ac:dyDescent="0.25">
      <c r="A97" s="299" t="s">
        <v>24</v>
      </c>
      <c r="B97" s="299"/>
      <c r="C97" s="884" t="s">
        <v>88</v>
      </c>
      <c r="D97" s="884"/>
      <c r="E97" s="884"/>
      <c r="F97" s="884"/>
      <c r="G97" s="884"/>
      <c r="H97" s="884"/>
      <c r="I97" s="11"/>
      <c r="J97" s="4"/>
      <c r="K97" s="4"/>
      <c r="L97" s="4"/>
      <c r="M97" s="4"/>
      <c r="N97" s="4"/>
      <c r="Q97" s="256"/>
      <c r="R97" s="432"/>
      <c r="S97" s="430" t="str">
        <f t="shared" si="39"/>
        <v/>
      </c>
      <c r="T97" s="312"/>
      <c r="U97" s="312"/>
      <c r="V97" s="312"/>
      <c r="W97" s="310" t="str">
        <f t="shared" si="40"/>
        <v/>
      </c>
      <c r="X97" s="311" t="str">
        <f t="shared" si="52"/>
        <v/>
      </c>
      <c r="Y97" s="312"/>
      <c r="Z97" s="311" t="str">
        <f t="shared" si="41"/>
        <v/>
      </c>
      <c r="AA97" s="311" t="str">
        <f t="shared" si="42"/>
        <v/>
      </c>
      <c r="AB97" s="311" t="str">
        <f t="shared" si="43"/>
        <v/>
      </c>
      <c r="AC97" s="311" t="str">
        <f t="shared" si="44"/>
        <v/>
      </c>
      <c r="AD97" s="311" t="str">
        <f t="shared" si="45"/>
        <v/>
      </c>
      <c r="AE97" s="311" t="str">
        <f t="shared" si="46"/>
        <v/>
      </c>
      <c r="AF97" s="311" t="str">
        <f t="shared" si="47"/>
        <v/>
      </c>
      <c r="AG97" s="311" t="str">
        <f t="shared" si="48"/>
        <v/>
      </c>
      <c r="AH97" s="312"/>
    </row>
    <row r="98" spans="1:34" s="191" customFormat="1" ht="15.6" x14ac:dyDescent="0.25">
      <c r="A98" s="11"/>
      <c r="B98" s="11"/>
      <c r="C98" s="12"/>
      <c r="D98" s="12"/>
      <c r="E98" s="12"/>
      <c r="F98" s="12"/>
      <c r="G98" s="12"/>
      <c r="H98" s="12"/>
      <c r="I98" s="11"/>
      <c r="J98" s="4"/>
      <c r="K98" s="4"/>
      <c r="L98" s="4"/>
      <c r="M98" s="4"/>
      <c r="N98" s="4"/>
      <c r="Q98" s="256"/>
      <c r="R98" s="432"/>
      <c r="S98" s="430" t="str">
        <f t="shared" si="39"/>
        <v/>
      </c>
      <c r="T98" s="312"/>
      <c r="U98" s="312"/>
      <c r="V98" s="312"/>
      <c r="W98" s="310" t="str">
        <f t="shared" si="40"/>
        <v/>
      </c>
      <c r="X98" s="311" t="str">
        <f t="shared" si="52"/>
        <v/>
      </c>
      <c r="Y98" s="312"/>
      <c r="Z98" s="311" t="str">
        <f t="shared" si="41"/>
        <v/>
      </c>
      <c r="AA98" s="311" t="str">
        <f t="shared" si="42"/>
        <v/>
      </c>
      <c r="AB98" s="311" t="str">
        <f t="shared" si="43"/>
        <v/>
      </c>
      <c r="AC98" s="311" t="str">
        <f t="shared" si="44"/>
        <v/>
      </c>
      <c r="AD98" s="311" t="str">
        <f t="shared" si="45"/>
        <v/>
      </c>
      <c r="AE98" s="311" t="str">
        <f t="shared" si="46"/>
        <v/>
      </c>
      <c r="AF98" s="311" t="str">
        <f t="shared" si="47"/>
        <v/>
      </c>
      <c r="AG98" s="311" t="str">
        <f t="shared" si="48"/>
        <v/>
      </c>
      <c r="AH98" s="312"/>
    </row>
    <row r="99" spans="1:34" s="191" customFormat="1" ht="15.6" x14ac:dyDescent="0.25">
      <c r="A99" s="4" t="s">
        <v>1</v>
      </c>
      <c r="B99" s="211" t="s">
        <v>4</v>
      </c>
      <c r="C99" s="12"/>
      <c r="D99" s="12"/>
      <c r="E99" s="12"/>
      <c r="F99" s="12"/>
      <c r="G99" s="12"/>
      <c r="H99" s="12"/>
      <c r="I99" s="11"/>
      <c r="J99" s="4"/>
      <c r="K99" s="4"/>
      <c r="L99" s="4"/>
      <c r="M99" s="4"/>
      <c r="N99" s="4"/>
      <c r="Q99" s="256"/>
      <c r="R99" s="432"/>
      <c r="S99" s="430" t="str">
        <f t="shared" si="39"/>
        <v/>
      </c>
      <c r="T99" s="312"/>
      <c r="U99" s="312"/>
      <c r="V99" s="312"/>
      <c r="W99" s="310" t="str">
        <f t="shared" si="40"/>
        <v/>
      </c>
      <c r="X99" s="311" t="str">
        <f t="shared" si="52"/>
        <v/>
      </c>
      <c r="Y99" s="312"/>
      <c r="Z99" s="311" t="str">
        <f t="shared" si="41"/>
        <v/>
      </c>
      <c r="AA99" s="311" t="str">
        <f t="shared" si="42"/>
        <v/>
      </c>
      <c r="AB99" s="311" t="str">
        <f t="shared" si="43"/>
        <v/>
      </c>
      <c r="AC99" s="311" t="str">
        <f t="shared" si="44"/>
        <v/>
      </c>
      <c r="AD99" s="311" t="str">
        <f t="shared" si="45"/>
        <v/>
      </c>
      <c r="AE99" s="311" t="str">
        <f t="shared" si="46"/>
        <v/>
      </c>
      <c r="AF99" s="311" t="str">
        <f t="shared" si="47"/>
        <v/>
      </c>
      <c r="AG99" s="311" t="str">
        <f t="shared" si="48"/>
        <v/>
      </c>
      <c r="AH99" s="312"/>
    </row>
    <row r="100" spans="1:34" s="191" customFormat="1" x14ac:dyDescent="0.25">
      <c r="A100" s="4"/>
      <c r="B100" s="4"/>
      <c r="C100" s="905" t="s">
        <v>55</v>
      </c>
      <c r="D100" s="906"/>
      <c r="E100" s="906"/>
      <c r="F100" s="906"/>
      <c r="G100" s="906"/>
      <c r="H100" s="906"/>
      <c r="I100" s="4"/>
      <c r="J100" s="905" t="s">
        <v>12</v>
      </c>
      <c r="K100" s="907"/>
      <c r="L100" s="907"/>
      <c r="M100" s="907"/>
      <c r="N100" s="907"/>
      <c r="Q100" s="256"/>
      <c r="R100" s="432"/>
      <c r="S100" s="430" t="str">
        <f t="shared" si="39"/>
        <v/>
      </c>
      <c r="T100" s="312"/>
      <c r="U100" s="312"/>
      <c r="V100" s="312"/>
      <c r="W100" s="310" t="str">
        <f t="shared" si="40"/>
        <v/>
      </c>
      <c r="X100" s="311" t="str">
        <f t="shared" si="52"/>
        <v/>
      </c>
      <c r="Y100" s="312"/>
      <c r="Z100" s="311" t="str">
        <f t="shared" si="41"/>
        <v/>
      </c>
      <c r="AA100" s="311" t="str">
        <f t="shared" si="42"/>
        <v/>
      </c>
      <c r="AB100" s="311" t="str">
        <f t="shared" si="43"/>
        <v/>
      </c>
      <c r="AC100" s="311" t="str">
        <f t="shared" si="44"/>
        <v/>
      </c>
      <c r="AD100" s="311" t="str">
        <f t="shared" si="45"/>
        <v/>
      </c>
      <c r="AE100" s="311" t="str">
        <f t="shared" si="46"/>
        <v/>
      </c>
      <c r="AF100" s="311" t="str">
        <f t="shared" si="47"/>
        <v/>
      </c>
      <c r="AG100" s="311" t="str">
        <f t="shared" si="48"/>
        <v/>
      </c>
      <c r="AH100" s="312"/>
    </row>
    <row r="101" spans="1:34" s="191" customFormat="1" ht="13.8" thickBot="1" x14ac:dyDescent="0.3">
      <c r="A101" s="212" t="s">
        <v>11</v>
      </c>
      <c r="B101" s="213" t="s">
        <v>5</v>
      </c>
      <c r="C101" s="30" t="s">
        <v>2</v>
      </c>
      <c r="D101" s="214">
        <v>1</v>
      </c>
      <c r="E101" s="214">
        <v>2</v>
      </c>
      <c r="F101" s="214">
        <v>3</v>
      </c>
      <c r="G101" s="30">
        <v>4</v>
      </c>
      <c r="H101" s="30">
        <v>5</v>
      </c>
      <c r="I101" s="301">
        <v>6</v>
      </c>
      <c r="J101" s="300">
        <v>1</v>
      </c>
      <c r="K101" s="30">
        <v>2</v>
      </c>
      <c r="L101" s="30">
        <v>3</v>
      </c>
      <c r="M101" s="31">
        <v>4</v>
      </c>
      <c r="N101" s="302">
        <v>5</v>
      </c>
      <c r="O101" s="304">
        <v>6</v>
      </c>
      <c r="Q101" s="256"/>
      <c r="R101" s="432"/>
      <c r="S101" s="430" t="str">
        <f t="shared" si="39"/>
        <v/>
      </c>
      <c r="T101" s="312"/>
      <c r="U101" s="312"/>
      <c r="V101" s="312"/>
      <c r="W101" s="310" t="str">
        <f t="shared" si="40"/>
        <v/>
      </c>
      <c r="X101" s="311" t="str">
        <f t="shared" si="52"/>
        <v/>
      </c>
      <c r="Y101" s="312"/>
      <c r="Z101" s="311" t="str">
        <f t="shared" si="41"/>
        <v/>
      </c>
      <c r="AA101" s="311" t="str">
        <f t="shared" si="42"/>
        <v/>
      </c>
      <c r="AB101" s="311" t="str">
        <f t="shared" si="43"/>
        <v/>
      </c>
      <c r="AC101" s="311" t="str">
        <f t="shared" si="44"/>
        <v/>
      </c>
      <c r="AD101" s="311" t="str">
        <f t="shared" si="45"/>
        <v/>
      </c>
      <c r="AE101" s="311" t="str">
        <f t="shared" si="46"/>
        <v/>
      </c>
      <c r="AF101" s="311" t="str">
        <f t="shared" si="47"/>
        <v/>
      </c>
      <c r="AG101" s="311" t="str">
        <f t="shared" si="48"/>
        <v/>
      </c>
      <c r="AH101" s="312"/>
    </row>
    <row r="102" spans="1:34" s="191" customFormat="1" ht="13.8" thickBot="1" x14ac:dyDescent="0.3">
      <c r="A102" s="366"/>
      <c r="B102" s="366">
        <v>2007</v>
      </c>
      <c r="C102" s="193">
        <v>1700</v>
      </c>
      <c r="D102" s="193">
        <v>2600</v>
      </c>
      <c r="E102" s="193">
        <v>2500</v>
      </c>
      <c r="F102" s="194"/>
      <c r="G102" s="194"/>
      <c r="H102" s="194"/>
      <c r="I102" s="195"/>
      <c r="J102" s="33">
        <f t="shared" ref="J102:M104" si="53">IF(D102="","",LOG(D102))</f>
        <v>3.4149733479708178</v>
      </c>
      <c r="K102" s="33">
        <f t="shared" si="53"/>
        <v>3.3979400086720375</v>
      </c>
      <c r="L102" s="33" t="str">
        <f t="shared" si="53"/>
        <v/>
      </c>
      <c r="M102" s="33" t="str">
        <f t="shared" si="53"/>
        <v/>
      </c>
      <c r="N102" s="33" t="str">
        <f t="shared" ref="N102:O104" si="54">IF(H102="","",LOG(H102))</f>
        <v/>
      </c>
      <c r="O102" s="303" t="str">
        <f t="shared" si="54"/>
        <v/>
      </c>
      <c r="P102" s="173">
        <f>(MAX(J102:O102)-MIN(J102:O102))^2/2</f>
        <v>1.4506732383368599E-4</v>
      </c>
      <c r="Q102" s="189">
        <f>VAR(J102:O102)</f>
        <v>1.4506732383368599E-4</v>
      </c>
      <c r="R102" s="430">
        <f>COUNT(J102:O102)</f>
        <v>2</v>
      </c>
      <c r="S102" s="430">
        <f t="shared" si="39"/>
        <v>1.2044389724418835E-2</v>
      </c>
      <c r="T102" s="312"/>
      <c r="U102" s="312"/>
      <c r="V102" s="311">
        <f>IF(C102="","",C102)</f>
        <v>1700</v>
      </c>
      <c r="W102" s="310">
        <f t="shared" si="40"/>
        <v>1700</v>
      </c>
      <c r="X102" s="311" t="str">
        <f t="shared" si="52"/>
        <v/>
      </c>
      <c r="Y102" s="311" t="str">
        <f>IF(W102=18000,COUNT(J102:N102),"")</f>
        <v/>
      </c>
      <c r="Z102" s="311">
        <f t="shared" si="41"/>
        <v>1.2044389724418835E-2</v>
      </c>
      <c r="AA102" s="311">
        <f t="shared" si="42"/>
        <v>2</v>
      </c>
      <c r="AB102" s="311" t="str">
        <f t="shared" si="43"/>
        <v/>
      </c>
      <c r="AC102" s="311" t="str">
        <f t="shared" si="44"/>
        <v/>
      </c>
      <c r="AD102" s="311" t="str">
        <f t="shared" si="45"/>
        <v/>
      </c>
      <c r="AE102" s="311" t="str">
        <f t="shared" si="46"/>
        <v/>
      </c>
      <c r="AF102" s="311" t="str">
        <f t="shared" si="47"/>
        <v/>
      </c>
      <c r="AG102" s="311" t="str">
        <f t="shared" si="48"/>
        <v/>
      </c>
      <c r="AH102" s="312"/>
    </row>
    <row r="103" spans="1:34" s="191" customFormat="1" ht="13.8" thickBot="1" x14ac:dyDescent="0.3">
      <c r="A103" s="366"/>
      <c r="B103" s="366">
        <v>2007</v>
      </c>
      <c r="C103" s="193">
        <v>5500</v>
      </c>
      <c r="D103" s="193">
        <v>5000</v>
      </c>
      <c r="E103" s="193">
        <v>4700</v>
      </c>
      <c r="F103" s="193">
        <v>4700</v>
      </c>
      <c r="G103" s="193">
        <v>4100</v>
      </c>
      <c r="H103" s="194">
        <v>4300</v>
      </c>
      <c r="I103" s="195">
        <v>4900</v>
      </c>
      <c r="J103" s="33">
        <f t="shared" si="53"/>
        <v>3.6989700043360187</v>
      </c>
      <c r="K103" s="33">
        <f t="shared" si="53"/>
        <v>3.6720978579357175</v>
      </c>
      <c r="L103" s="33">
        <f t="shared" si="53"/>
        <v>3.6720978579357175</v>
      </c>
      <c r="M103" s="33">
        <f t="shared" si="53"/>
        <v>3.6127838567197355</v>
      </c>
      <c r="N103" s="33">
        <f t="shared" si="54"/>
        <v>3.6334684555795866</v>
      </c>
      <c r="O103" s="33">
        <f t="shared" si="54"/>
        <v>3.6901960800285138</v>
      </c>
      <c r="P103" s="173">
        <f>(MAX(J103:O103)-MIN(J103:O103))^2/2</f>
        <v>3.714026020467887E-3</v>
      </c>
      <c r="Q103" s="189">
        <f>VAR(J103:O103)</f>
        <v>1.1184697908280684E-3</v>
      </c>
      <c r="R103" s="430">
        <f>COUNT(J103:O103)</f>
        <v>6</v>
      </c>
      <c r="S103" s="430">
        <f t="shared" si="39"/>
        <v>3.3443531374962011E-2</v>
      </c>
      <c r="T103" s="312"/>
      <c r="U103" s="312"/>
      <c r="V103" s="311">
        <f>IF(C103="","",C103)</f>
        <v>5500</v>
      </c>
      <c r="W103" s="310">
        <f t="shared" si="40"/>
        <v>5500</v>
      </c>
      <c r="X103" s="311" t="str">
        <f t="shared" si="52"/>
        <v/>
      </c>
      <c r="Y103" s="311" t="str">
        <f>IF(W103=18000,COUNT(J103:N103),"")</f>
        <v/>
      </c>
      <c r="Z103" s="311" t="str">
        <f t="shared" si="41"/>
        <v/>
      </c>
      <c r="AA103" s="311" t="str">
        <f t="shared" si="42"/>
        <v/>
      </c>
      <c r="AB103" s="311">
        <f t="shared" si="43"/>
        <v>3.4359383724116163E-2</v>
      </c>
      <c r="AC103" s="311">
        <f t="shared" si="44"/>
        <v>5</v>
      </c>
      <c r="AD103" s="311" t="str">
        <f t="shared" si="45"/>
        <v/>
      </c>
      <c r="AE103" s="311" t="str">
        <f t="shared" si="46"/>
        <v/>
      </c>
      <c r="AF103" s="311" t="str">
        <f t="shared" si="47"/>
        <v/>
      </c>
      <c r="AG103" s="311" t="str">
        <f t="shared" si="48"/>
        <v/>
      </c>
      <c r="AH103" s="312"/>
    </row>
    <row r="104" spans="1:34" s="191" customFormat="1" ht="13.8" thickBot="1" x14ac:dyDescent="0.3">
      <c r="A104" s="505"/>
      <c r="B104" s="366">
        <v>2006</v>
      </c>
      <c r="C104" s="193">
        <v>18000</v>
      </c>
      <c r="D104" s="193">
        <v>25000</v>
      </c>
      <c r="E104" s="193">
        <v>22000</v>
      </c>
      <c r="F104" s="193">
        <v>26000</v>
      </c>
      <c r="G104" s="193">
        <v>23000</v>
      </c>
      <c r="H104" s="194">
        <v>26000</v>
      </c>
      <c r="I104" s="195">
        <v>21000</v>
      </c>
      <c r="J104" s="33">
        <f t="shared" si="53"/>
        <v>4.3979400086720375</v>
      </c>
      <c r="K104" s="33">
        <f t="shared" si="53"/>
        <v>4.3424226808222066</v>
      </c>
      <c r="L104" s="33">
        <f t="shared" si="53"/>
        <v>4.4149733479708182</v>
      </c>
      <c r="M104" s="33">
        <f t="shared" si="53"/>
        <v>4.3617278360175931</v>
      </c>
      <c r="N104" s="33">
        <f t="shared" si="54"/>
        <v>4.4149733479708182</v>
      </c>
      <c r="O104" s="33">
        <f t="shared" si="54"/>
        <v>4.3222192947339195</v>
      </c>
      <c r="P104" s="173">
        <f>(MAX(J104:O104)-MIN(J104:O104))^2/2</f>
        <v>4.301657195936716E-3</v>
      </c>
      <c r="Q104" s="189">
        <f>VAR(J104:O104)</f>
        <v>1.5484392697658086E-3</v>
      </c>
      <c r="R104" s="430">
        <f>COUNT(J104:O104)</f>
        <v>6</v>
      </c>
      <c r="S104" s="430">
        <f t="shared" si="39"/>
        <v>3.9350213084122031E-2</v>
      </c>
      <c r="T104" s="312"/>
      <c r="U104" s="312"/>
      <c r="V104" s="311">
        <f>IF(C104="","",C104)</f>
        <v>18000</v>
      </c>
      <c r="W104" s="310">
        <f t="shared" si="40"/>
        <v>18000</v>
      </c>
      <c r="X104" s="311">
        <f t="shared" si="52"/>
        <v>3.2820588923824147E-2</v>
      </c>
      <c r="Y104" s="311">
        <f>IF(W104=18000,COUNT(J104:N104),"")</f>
        <v>5</v>
      </c>
      <c r="Z104" s="311" t="str">
        <f t="shared" si="41"/>
        <v/>
      </c>
      <c r="AA104" s="311" t="str">
        <f t="shared" si="42"/>
        <v/>
      </c>
      <c r="AB104" s="311" t="str">
        <f t="shared" si="43"/>
        <v/>
      </c>
      <c r="AC104" s="311" t="str">
        <f t="shared" si="44"/>
        <v/>
      </c>
      <c r="AD104" s="311" t="str">
        <f t="shared" si="45"/>
        <v/>
      </c>
      <c r="AE104" s="311" t="str">
        <f t="shared" si="46"/>
        <v/>
      </c>
      <c r="AF104" s="311" t="str">
        <f t="shared" si="47"/>
        <v/>
      </c>
      <c r="AG104" s="311" t="str">
        <f t="shared" si="48"/>
        <v/>
      </c>
      <c r="AH104" s="312"/>
    </row>
    <row r="105" spans="1:34" s="191" customFormat="1" ht="13.8" thickBot="1" x14ac:dyDescent="0.3">
      <c r="A105" s="505"/>
      <c r="B105" s="359">
        <v>2008</v>
      </c>
      <c r="C105" s="359">
        <v>4500</v>
      </c>
      <c r="D105" s="157">
        <v>4800</v>
      </c>
      <c r="E105" s="157">
        <v>5000</v>
      </c>
      <c r="F105" s="157">
        <v>5800</v>
      </c>
      <c r="G105" s="157">
        <v>5000</v>
      </c>
      <c r="H105" s="364"/>
      <c r="I105" s="365"/>
      <c r="J105" s="33">
        <f t="shared" ref="J105:O105" si="55">IF(D105="","",LOG(D105))</f>
        <v>3.6812412373755872</v>
      </c>
      <c r="K105" s="33">
        <f t="shared" si="55"/>
        <v>3.6989700043360187</v>
      </c>
      <c r="L105" s="33">
        <f t="shared" si="55"/>
        <v>3.7634279935629373</v>
      </c>
      <c r="M105" s="33">
        <f t="shared" si="55"/>
        <v>3.6989700043360187</v>
      </c>
      <c r="N105" s="33" t="str">
        <f t="shared" si="55"/>
        <v/>
      </c>
      <c r="O105" s="33" t="str">
        <f t="shared" si="55"/>
        <v/>
      </c>
      <c r="P105" s="173">
        <f>(MAX(J105:O105)-MIN(J105:O105))^2/2</f>
        <v>3.3773314462994699E-3</v>
      </c>
      <c r="Q105" s="189">
        <f>VAR(J105:O105)</f>
        <v>1.3077454999023857E-3</v>
      </c>
      <c r="R105" s="430">
        <f>COUNT(J105:O105)</f>
        <v>4</v>
      </c>
      <c r="S105" s="430">
        <f t="shared" si="39"/>
        <v>3.6162763996995383E-2</v>
      </c>
      <c r="T105" s="312"/>
      <c r="U105" s="312"/>
      <c r="V105" s="311">
        <f>IF(C105="","",C105)</f>
        <v>4500</v>
      </c>
      <c r="W105" s="310">
        <f>IF(V105=V104,"",V105)</f>
        <v>4500</v>
      </c>
      <c r="X105" s="311" t="str">
        <f>IF(W105=18000,STDEV(J105:N105),"")</f>
        <v/>
      </c>
      <c r="Y105" s="311" t="str">
        <f>IF(W105=18000,COUNT(J105:N105),"")</f>
        <v/>
      </c>
      <c r="Z105" s="311" t="str">
        <f>IF(W105="","",IF(W105=$Z$6,STDEV(J105:N105),""))</f>
        <v/>
      </c>
      <c r="AA105" s="311" t="str">
        <f>IF(W105="","",IF(W105=$Z$6,COUNT(J105:N105),""))</f>
        <v/>
      </c>
      <c r="AB105" s="311" t="str">
        <f>IF(W105="","",IF(W105=$AB$6,STDEV(J105:N105),""))</f>
        <v/>
      </c>
      <c r="AC105" s="311" t="str">
        <f>IF(W105="","",IF(W105=$AB$6,COUNT(J105:N105),""))</f>
        <v/>
      </c>
      <c r="AD105" s="311" t="str">
        <f>IF(W105="","",IF(W105=$AD$6,STDEV(J105:N105),""))</f>
        <v/>
      </c>
      <c r="AE105" s="311" t="str">
        <f>IF(W105="","",IF(W105=$AD$6,COUNT(J105:N105),""))</f>
        <v/>
      </c>
      <c r="AF105" s="311" t="str">
        <f>IF(W105="","",IF(W105=$AF$6,STDEV(J105:N105),""))</f>
        <v/>
      </c>
      <c r="AG105" s="311" t="str">
        <f>IF(W105="","",IF(W105=$AF$6,COUNT(J105:N105),""))</f>
        <v/>
      </c>
      <c r="AH105" s="312"/>
    </row>
    <row r="106" spans="1:34" s="191" customFormat="1" x14ac:dyDescent="0.25">
      <c r="A106" s="505"/>
      <c r="B106" s="453">
        <v>2008</v>
      </c>
      <c r="C106" s="453" t="s">
        <v>95</v>
      </c>
      <c r="D106" s="486">
        <v>17000</v>
      </c>
      <c r="E106" s="486">
        <v>16000</v>
      </c>
      <c r="F106" s="486"/>
      <c r="G106" s="486"/>
      <c r="H106" s="504"/>
      <c r="I106" s="365"/>
      <c r="J106" s="33">
        <f t="shared" ref="J106:O106" si="56">IF(D106="","",LOG(D106))</f>
        <v>4.2304489213782741</v>
      </c>
      <c r="K106" s="33">
        <f t="shared" si="56"/>
        <v>4.204119982655925</v>
      </c>
      <c r="L106" s="33" t="str">
        <f t="shared" si="56"/>
        <v/>
      </c>
      <c r="M106" s="33" t="str">
        <f t="shared" si="56"/>
        <v/>
      </c>
      <c r="N106" s="33" t="str">
        <f t="shared" si="56"/>
        <v/>
      </c>
      <c r="O106" s="33" t="str">
        <f t="shared" si="56"/>
        <v/>
      </c>
      <c r="P106" s="173">
        <f>(MAX(J106:O106)-MIN(J106:O106))^2/2</f>
        <v>3.4660650712260677E-4</v>
      </c>
      <c r="Q106" s="189">
        <f>VAR(J106:O106)</f>
        <v>3.4660650712260677E-4</v>
      </c>
      <c r="R106" s="430">
        <f>COUNT(J106:O106)</f>
        <v>2</v>
      </c>
      <c r="S106" s="430">
        <f t="shared" si="39"/>
        <v>1.8617371112018118E-2</v>
      </c>
      <c r="T106" s="312"/>
      <c r="U106" s="312"/>
      <c r="V106" s="311" t="str">
        <f>IF(C106="","",C106)</f>
        <v>?</v>
      </c>
      <c r="W106" s="310" t="str">
        <f>IF(V106=V105,"",V106)</f>
        <v>?</v>
      </c>
      <c r="X106" s="311" t="str">
        <f>IF(W106=18000,STDEV(J106:N106),"")</f>
        <v/>
      </c>
      <c r="Y106" s="311" t="str">
        <f>IF(W106=18000,COUNT(J106:N106),"")</f>
        <v/>
      </c>
      <c r="Z106" s="311" t="str">
        <f>IF(W106="","",IF(W106=$Z$6,STDEV(J106:N106),""))</f>
        <v/>
      </c>
      <c r="AA106" s="311" t="str">
        <f>IF(W106="","",IF(W106=$Z$6,COUNT(J106:N106),""))</f>
        <v/>
      </c>
      <c r="AB106" s="311" t="str">
        <f>IF(W106="","",IF(W106=$AB$6,STDEV(J106:N106),""))</f>
        <v/>
      </c>
      <c r="AC106" s="311" t="str">
        <f>IF(W106="","",IF(W106=$AB$6,COUNT(J106:N106),""))</f>
        <v/>
      </c>
      <c r="AD106" s="311" t="str">
        <f>IF(W106="","",IF(W106=$AD$6,STDEV(J106:N106),""))</f>
        <v/>
      </c>
      <c r="AE106" s="311" t="str">
        <f>IF(W106="","",IF(W106=$AD$6,COUNT(J106:N106),""))</f>
        <v/>
      </c>
      <c r="AF106" s="311" t="str">
        <f>IF(W106="","",IF(W106=$AF$6,STDEV(J106:N106),""))</f>
        <v/>
      </c>
      <c r="AG106" s="311" t="str">
        <f>IF(W106="","",IF(W106=$AF$6,COUNT(J106:N106),""))</f>
        <v/>
      </c>
      <c r="AH106" s="312"/>
    </row>
    <row r="107" spans="1:34" x14ac:dyDescent="0.25">
      <c r="R107" s="314"/>
      <c r="T107" s="314"/>
      <c r="U107" s="314"/>
      <c r="V107" s="314"/>
      <c r="W107" s="314"/>
      <c r="X107" s="314"/>
      <c r="Y107" s="314"/>
      <c r="Z107" s="314"/>
      <c r="AA107" s="314"/>
      <c r="AB107" s="314"/>
      <c r="AC107" s="314"/>
      <c r="AD107" s="314"/>
      <c r="AE107" s="314"/>
      <c r="AF107" s="314"/>
      <c r="AG107" s="314"/>
      <c r="AH107" s="314"/>
    </row>
    <row r="108" spans="1:34" x14ac:dyDescent="0.25">
      <c r="R108" s="314"/>
      <c r="T108" s="314"/>
      <c r="U108" s="314"/>
      <c r="V108" s="314"/>
      <c r="W108" s="314"/>
      <c r="X108" s="314"/>
      <c r="Y108" s="314"/>
      <c r="Z108" s="314"/>
      <c r="AA108" s="314"/>
      <c r="AB108" s="314"/>
      <c r="AC108" s="314"/>
      <c r="AD108" s="314"/>
      <c r="AE108" s="314"/>
      <c r="AF108" s="314"/>
      <c r="AG108" s="314"/>
      <c r="AH108" s="314"/>
    </row>
    <row r="109" spans="1:34" x14ac:dyDescent="0.25">
      <c r="R109" s="314"/>
      <c r="T109" s="314"/>
      <c r="U109" s="314"/>
      <c r="V109" s="314"/>
      <c r="W109" s="314"/>
      <c r="X109" s="314"/>
      <c r="Y109" s="314"/>
      <c r="Z109" s="314"/>
      <c r="AA109" s="314"/>
      <c r="AB109" s="314"/>
      <c r="AC109" s="314"/>
      <c r="AD109" s="314"/>
      <c r="AE109" s="314"/>
      <c r="AF109" s="314"/>
      <c r="AG109" s="314"/>
      <c r="AH109" s="314"/>
    </row>
    <row r="110" spans="1:34" ht="55.8" x14ac:dyDescent="0.25">
      <c r="B110" s="181" t="s">
        <v>110</v>
      </c>
      <c r="C110" s="181" t="s">
        <v>103</v>
      </c>
      <c r="D110" s="182" t="s">
        <v>94</v>
      </c>
      <c r="E110" s="186" t="s">
        <v>104</v>
      </c>
      <c r="G110" s="229" t="s">
        <v>109</v>
      </c>
      <c r="H110" s="229" t="s">
        <v>33</v>
      </c>
      <c r="I110" s="295" t="s">
        <v>111</v>
      </c>
      <c r="R110" t="s">
        <v>107</v>
      </c>
    </row>
    <row r="111" spans="1:34" x14ac:dyDescent="0.25">
      <c r="A111" s="280"/>
      <c r="B111" s="174"/>
      <c r="C111" s="183"/>
      <c r="D111" s="184"/>
      <c r="E111" s="187"/>
      <c r="G111" s="229">
        <v>5</v>
      </c>
      <c r="H111" s="229">
        <v>18000</v>
      </c>
      <c r="I111" s="292">
        <f>VAR(J8:N8,J43:N44,J59:N59,J72:N73,J104:O104)</f>
        <v>2.1672472017658331E-2</v>
      </c>
      <c r="J111" s="192"/>
      <c r="O111" t="s">
        <v>91</v>
      </c>
      <c r="P111" s="227">
        <f>SUM(P8:P105)</f>
        <v>0.16188205114443444</v>
      </c>
      <c r="Q111" s="257">
        <f>SUM(Q8:Q105)</f>
        <v>8.2542825831259783E-2</v>
      </c>
      <c r="R111" s="282">
        <f>SUM(R8:R105)</f>
        <v>119</v>
      </c>
      <c r="T111" s="879"/>
      <c r="U111" s="903"/>
      <c r="V111" s="904"/>
      <c r="W111" s="904"/>
      <c r="X111" s="904"/>
      <c r="Y111" s="904"/>
      <c r="Z111" s="904"/>
      <c r="AA111" s="904"/>
      <c r="AB111" s="904"/>
      <c r="AC111" s="904"/>
      <c r="AD111" s="904"/>
      <c r="AE111" s="903"/>
    </row>
    <row r="112" spans="1:34" ht="19.2" x14ac:dyDescent="0.35">
      <c r="A112" s="175" t="s">
        <v>6</v>
      </c>
      <c r="B112" s="176">
        <f>P113</f>
        <v>7.4713718249299232E-2</v>
      </c>
      <c r="C112" s="176">
        <f>I117</f>
        <v>8.7407251964638388E-2</v>
      </c>
      <c r="D112" s="180">
        <v>0.08</v>
      </c>
      <c r="E112" s="188">
        <f>Q113</f>
        <v>5.335076699550774E-2</v>
      </c>
      <c r="G112" s="229">
        <v>2</v>
      </c>
      <c r="H112" s="229">
        <v>1700</v>
      </c>
      <c r="I112" s="292">
        <f>VAR(J9:N9,J35:N35,J45:M45,J102:K102)</f>
        <v>6.9117397944906712E-3</v>
      </c>
      <c r="J112" s="192"/>
      <c r="O112" t="s">
        <v>11</v>
      </c>
      <c r="P112" s="226">
        <f>COUNT(P8:P105)</f>
        <v>29</v>
      </c>
      <c r="Q112" s="258"/>
      <c r="T112" s="902"/>
      <c r="U112" s="902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</row>
    <row r="113" spans="1:37" ht="19.2" x14ac:dyDescent="0.35">
      <c r="A113" s="175" t="s">
        <v>93</v>
      </c>
      <c r="B113" s="178">
        <f>P113</f>
        <v>7.4713718249299232E-2</v>
      </c>
      <c r="C113" s="178"/>
      <c r="D113" s="179"/>
      <c r="E113" s="277">
        <f>P112</f>
        <v>29</v>
      </c>
      <c r="G113" s="229">
        <v>6</v>
      </c>
      <c r="H113" s="229">
        <v>5500</v>
      </c>
      <c r="I113" s="292">
        <f>VAR(J10:N11,J28:N28,J46:N47,J60:N61,J74:N74,J103:O103)</f>
        <v>5.788148690670473E-3</v>
      </c>
      <c r="J113" s="192"/>
      <c r="O113" s="1" t="s">
        <v>100</v>
      </c>
      <c r="P113" s="268">
        <f>(P111/P112)^0.5</f>
        <v>7.4713718249299232E-2</v>
      </c>
      <c r="Q113" s="269">
        <f>(Q111/P112)^0.5</f>
        <v>5.335076699550774E-2</v>
      </c>
      <c r="T113" s="902"/>
      <c r="U113" s="902"/>
      <c r="V113" s="306"/>
      <c r="W113" s="307"/>
      <c r="X113" s="306"/>
      <c r="Y113" s="307"/>
      <c r="Z113" s="306"/>
      <c r="AA113" s="307"/>
      <c r="AB113" s="306"/>
      <c r="AC113" s="307"/>
      <c r="AD113" s="306"/>
      <c r="AE113" s="307"/>
    </row>
    <row r="114" spans="1:37" ht="19.2" x14ac:dyDescent="0.35">
      <c r="A114" s="175" t="s">
        <v>89</v>
      </c>
      <c r="B114" s="176">
        <f>B112*2*2^0.5</f>
        <v>0.21132230728696239</v>
      </c>
      <c r="C114" s="176">
        <f>C112*2*2^0.5</f>
        <v>0.24722504235630796</v>
      </c>
      <c r="D114" s="180">
        <v>0.25</v>
      </c>
      <c r="E114" s="188">
        <f>E112*2*2^0.5</f>
        <v>0.1508987564961079</v>
      </c>
      <c r="G114" s="229">
        <v>1</v>
      </c>
      <c r="H114" s="229">
        <v>530</v>
      </c>
      <c r="I114" s="295">
        <f>VAR(J84:L85)</f>
        <v>5.2192780937526542E-4</v>
      </c>
      <c r="J114" s="192"/>
      <c r="O114" s="1" t="s">
        <v>101</v>
      </c>
      <c r="P114" s="270">
        <f>P113*2</f>
        <v>0.14942743649859846</v>
      </c>
      <c r="Q114" s="269">
        <f>Q113*2</f>
        <v>0.10670153399101548</v>
      </c>
      <c r="T114" s="902"/>
      <c r="U114" s="902"/>
      <c r="V114" s="308"/>
      <c r="W114" s="309"/>
      <c r="X114" s="308"/>
      <c r="Y114" s="309"/>
      <c r="Z114" s="306"/>
      <c r="AA114" s="307"/>
      <c r="AB114" s="306"/>
      <c r="AC114" s="307"/>
      <c r="AD114" s="306"/>
      <c r="AE114" s="307"/>
    </row>
    <row r="115" spans="1:37" ht="25.95" customHeight="1" x14ac:dyDescent="0.35">
      <c r="A115" s="175" t="s">
        <v>90</v>
      </c>
      <c r="B115" s="176">
        <f>B112*2</f>
        <v>0.14942743649859846</v>
      </c>
      <c r="C115" s="176">
        <f>C112*2</f>
        <v>0.17481450392927678</v>
      </c>
      <c r="D115" s="180">
        <v>0.18</v>
      </c>
      <c r="E115" s="188">
        <f>E112*2</f>
        <v>0.10670153399101548</v>
      </c>
      <c r="G115" s="293">
        <v>2</v>
      </c>
      <c r="H115" s="294">
        <v>6800</v>
      </c>
      <c r="I115" s="292">
        <f>VAR(J86:N86,J93:L93)</f>
        <v>2.5318661689486275E-3</v>
      </c>
      <c r="J115" s="192"/>
      <c r="T115" s="902"/>
      <c r="U115" s="902"/>
      <c r="V115" s="306"/>
      <c r="W115" s="307"/>
      <c r="X115" s="306"/>
      <c r="Y115" s="307"/>
      <c r="Z115" s="306"/>
      <c r="AA115" s="307"/>
      <c r="AB115" s="246"/>
      <c r="AC115" s="247"/>
      <c r="AD115" s="246"/>
      <c r="AE115" s="250"/>
    </row>
    <row r="116" spans="1:37" ht="22.2" customHeight="1" x14ac:dyDescent="0.25">
      <c r="G116" s="293">
        <v>6</v>
      </c>
      <c r="H116" s="294" t="s">
        <v>95</v>
      </c>
      <c r="I116" s="292">
        <f>VAR(J87:N87,J14:L14,J30:L30,J48:M49,J62:O62,J76:L76,J106:K106)</f>
        <v>8.4140116949153188E-3</v>
      </c>
      <c r="T116" s="902"/>
      <c r="U116" s="902"/>
      <c r="V116" s="308"/>
      <c r="W116" s="309"/>
      <c r="X116" s="308"/>
      <c r="Y116" s="309"/>
      <c r="Z116" s="308"/>
      <c r="AA116" s="309"/>
      <c r="AB116" s="249"/>
      <c r="AC116" s="250"/>
      <c r="AD116" s="249"/>
      <c r="AE116" s="250"/>
    </row>
    <row r="117" spans="1:37" ht="22.2" customHeight="1" x14ac:dyDescent="0.25">
      <c r="G117" s="290"/>
      <c r="H117" s="287"/>
      <c r="I117" s="272">
        <f>AVERAGE(I111:I116)^0.5</f>
        <v>8.7407251964638388E-2</v>
      </c>
      <c r="T117" s="902"/>
      <c r="U117" s="902"/>
      <c r="V117" s="306"/>
      <c r="W117" s="307"/>
      <c r="X117" s="306"/>
      <c r="Y117" s="307"/>
      <c r="Z117" s="306"/>
      <c r="AA117" s="307"/>
      <c r="AB117" s="246"/>
      <c r="AC117" s="247"/>
      <c r="AD117" s="246"/>
      <c r="AE117" s="250"/>
    </row>
    <row r="118" spans="1:37" ht="19.2" x14ac:dyDescent="0.35">
      <c r="B118" s="296"/>
      <c r="C118" s="191"/>
      <c r="D118" s="278"/>
      <c r="E118" s="191"/>
      <c r="G118" s="290"/>
      <c r="H118" s="287"/>
      <c r="T118" s="902"/>
      <c r="U118" s="902"/>
      <c r="V118" s="308"/>
      <c r="W118" s="309"/>
      <c r="X118" s="308"/>
      <c r="Y118" s="309"/>
      <c r="Z118" s="308"/>
      <c r="AA118" s="309"/>
      <c r="AB118" s="249"/>
      <c r="AC118" s="250"/>
      <c r="AD118" s="249"/>
      <c r="AE118" s="250"/>
    </row>
    <row r="119" spans="1:37" x14ac:dyDescent="0.25">
      <c r="T119" s="902"/>
      <c r="U119" s="902"/>
      <c r="V119" s="308"/>
      <c r="W119" s="309"/>
      <c r="X119" s="308"/>
      <c r="Y119" s="309"/>
      <c r="Z119" s="249"/>
      <c r="AA119" s="250"/>
      <c r="AB119" s="249"/>
      <c r="AC119" s="250"/>
      <c r="AD119" s="249"/>
      <c r="AE119" s="250"/>
    </row>
    <row r="120" spans="1:37" x14ac:dyDescent="0.25">
      <c r="G120" s="254"/>
      <c r="I120" s="255"/>
      <c r="T120" s="902"/>
      <c r="U120" s="902"/>
      <c r="V120" s="308"/>
      <c r="W120" s="298"/>
      <c r="X120" s="308"/>
      <c r="Y120" s="298"/>
      <c r="Z120" s="308"/>
      <c r="AA120" s="298"/>
      <c r="AB120" s="308"/>
      <c r="AC120" s="298"/>
      <c r="AD120" s="308"/>
      <c r="AE120" s="251"/>
    </row>
    <row r="121" spans="1:37" x14ac:dyDescent="0.25">
      <c r="T121" s="902"/>
      <c r="U121" s="902"/>
      <c r="V121" s="298"/>
      <c r="W121" s="309"/>
      <c r="X121" s="298"/>
      <c r="Y121" s="309"/>
      <c r="Z121" s="298"/>
      <c r="AA121" s="309"/>
      <c r="AB121" s="298"/>
      <c r="AC121" s="309"/>
      <c r="AD121" s="298"/>
      <c r="AE121" s="309"/>
    </row>
    <row r="122" spans="1:37" x14ac:dyDescent="0.25">
      <c r="T122" s="902"/>
      <c r="U122" s="902"/>
      <c r="V122" s="298"/>
      <c r="W122" s="298"/>
      <c r="X122" s="251"/>
      <c r="Y122" s="251"/>
      <c r="Z122" s="251"/>
      <c r="AA122" s="251"/>
      <c r="AB122" s="251"/>
      <c r="AC122" s="251"/>
      <c r="AD122" s="251"/>
      <c r="AE122" s="251"/>
    </row>
    <row r="123" spans="1:37" x14ac:dyDescent="0.25">
      <c r="T123" s="902"/>
      <c r="U123" s="902"/>
      <c r="V123" s="902"/>
      <c r="W123" s="903"/>
      <c r="X123" s="903"/>
      <c r="Y123" s="903"/>
      <c r="Z123" s="903"/>
      <c r="AA123" s="903"/>
      <c r="AB123" s="903"/>
      <c r="AC123" s="903"/>
      <c r="AD123" s="903"/>
      <c r="AE123" s="903"/>
    </row>
    <row r="124" spans="1:37" x14ac:dyDescent="0.25">
      <c r="T124" s="879"/>
      <c r="U124" s="902"/>
      <c r="V124" s="881"/>
      <c r="W124" s="903"/>
      <c r="X124" s="903"/>
      <c r="Y124" s="903"/>
      <c r="Z124" s="903"/>
      <c r="AA124" s="903"/>
      <c r="AB124" s="903"/>
      <c r="AC124" s="903"/>
      <c r="AD124" s="903"/>
      <c r="AE124" s="903"/>
      <c r="AF124" s="245"/>
      <c r="AG124" s="245"/>
      <c r="AH124" s="245"/>
      <c r="AI124" s="245"/>
      <c r="AJ124" s="245"/>
      <c r="AK124" s="245"/>
    </row>
  </sheetData>
  <mergeCells count="61">
    <mergeCell ref="C70:H70"/>
    <mergeCell ref="B43:B44"/>
    <mergeCell ref="J100:N100"/>
    <mergeCell ref="C88:H88"/>
    <mergeCell ref="C91:H91"/>
    <mergeCell ref="J91:N91"/>
    <mergeCell ref="C97:H97"/>
    <mergeCell ref="C100:H100"/>
    <mergeCell ref="B72:B73"/>
    <mergeCell ref="C72:C73"/>
    <mergeCell ref="B84:B85"/>
    <mergeCell ref="C84:C85"/>
    <mergeCell ref="C43:C44"/>
    <mergeCell ref="B46:B47"/>
    <mergeCell ref="C46:C47"/>
    <mergeCell ref="B60:B61"/>
    <mergeCell ref="B25:B27"/>
    <mergeCell ref="C25:C27"/>
    <mergeCell ref="B48:B49"/>
    <mergeCell ref="C48:C49"/>
    <mergeCell ref="C67:H67"/>
    <mergeCell ref="C60:C61"/>
    <mergeCell ref="C57:H57"/>
    <mergeCell ref="A1:C1"/>
    <mergeCell ref="D1:N1"/>
    <mergeCell ref="B2:E2"/>
    <mergeCell ref="C3:H3"/>
    <mergeCell ref="C10:C11"/>
    <mergeCell ref="T115:U115"/>
    <mergeCell ref="T116:U116"/>
    <mergeCell ref="Z111:AA111"/>
    <mergeCell ref="AB111:AC111"/>
    <mergeCell ref="T114:U114"/>
    <mergeCell ref="T112:U112"/>
    <mergeCell ref="T113:U113"/>
    <mergeCell ref="AD111:AE111"/>
    <mergeCell ref="C6:H6"/>
    <mergeCell ref="J6:N6"/>
    <mergeCell ref="C41:H41"/>
    <mergeCell ref="J41:N41"/>
    <mergeCell ref="C54:H54"/>
    <mergeCell ref="V111:W111"/>
    <mergeCell ref="T111:U111"/>
    <mergeCell ref="X111:Y111"/>
    <mergeCell ref="J57:N57"/>
    <mergeCell ref="C19:H19"/>
    <mergeCell ref="C38:H38"/>
    <mergeCell ref="C12:C13"/>
    <mergeCell ref="J70:N70"/>
    <mergeCell ref="C82:H82"/>
    <mergeCell ref="J82:N82"/>
    <mergeCell ref="T117:U117"/>
    <mergeCell ref="T118:U118"/>
    <mergeCell ref="V124:AE124"/>
    <mergeCell ref="T119:U119"/>
    <mergeCell ref="T120:U120"/>
    <mergeCell ref="T121:U121"/>
    <mergeCell ref="T122:U122"/>
    <mergeCell ref="V123:AE123"/>
    <mergeCell ref="T123:U123"/>
    <mergeCell ref="T124:U12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3"/>
  <sheetViews>
    <sheetView topLeftCell="A65" zoomScale="65" workbookViewId="0">
      <selection activeCell="K124" sqref="K124"/>
    </sheetView>
  </sheetViews>
  <sheetFormatPr defaultRowHeight="13.2" x14ac:dyDescent="0.25"/>
  <cols>
    <col min="1" max="2" width="9" bestFit="1" customWidth="1"/>
    <col min="3" max="3" width="18.44140625" customWidth="1"/>
    <col min="4" max="4" width="13.6640625" customWidth="1"/>
    <col min="5" max="5" width="15.44140625" customWidth="1"/>
    <col min="6" max="6" width="17.33203125" customWidth="1"/>
    <col min="7" max="7" width="14.44140625" customWidth="1"/>
    <col min="8" max="8" width="9" bestFit="1" customWidth="1"/>
    <col min="10" max="14" width="9" bestFit="1" customWidth="1"/>
    <col min="16" max="16" width="9" style="226" bestFit="1" customWidth="1"/>
    <col min="17" max="17" width="11.88671875" style="226" bestFit="1" customWidth="1"/>
    <col min="18" max="18" width="9" style="226" bestFit="1" customWidth="1"/>
    <col min="19" max="20" width="8.88671875" style="226" customWidth="1"/>
  </cols>
  <sheetData>
    <row r="1" spans="1:23" s="2" customFormat="1" ht="17.399999999999999" x14ac:dyDescent="0.3">
      <c r="A1" s="894" t="s">
        <v>8</v>
      </c>
      <c r="B1" s="894"/>
      <c r="C1" s="894"/>
      <c r="D1" s="895" t="s">
        <v>58</v>
      </c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14"/>
      <c r="P1" s="164"/>
      <c r="Q1" s="164"/>
      <c r="R1" s="164"/>
      <c r="S1" s="164"/>
      <c r="T1" s="164"/>
    </row>
    <row r="2" spans="1:23" s="4" customFormat="1" x14ac:dyDescent="0.25">
      <c r="A2" s="13" t="s">
        <v>0</v>
      </c>
      <c r="B2" s="897" t="s">
        <v>57</v>
      </c>
      <c r="C2" s="898"/>
      <c r="D2" s="898"/>
      <c r="E2" s="898"/>
      <c r="F2" s="3"/>
      <c r="G2" s="3"/>
      <c r="H2" s="3"/>
      <c r="I2" s="3"/>
      <c r="J2" s="3"/>
      <c r="K2" s="3"/>
      <c r="L2" s="3"/>
      <c r="M2" s="3"/>
      <c r="N2" s="3"/>
      <c r="O2" s="15"/>
      <c r="P2" s="3"/>
      <c r="Q2" s="3"/>
      <c r="R2" s="3"/>
      <c r="S2" s="3"/>
      <c r="T2" s="3"/>
    </row>
    <row r="3" spans="1:23" s="2" customFormat="1" ht="14.4" customHeight="1" x14ac:dyDescent="0.25">
      <c r="A3" s="5" t="s">
        <v>24</v>
      </c>
      <c r="B3" s="5"/>
      <c r="C3" s="940" t="s">
        <v>56</v>
      </c>
      <c r="D3" s="940"/>
      <c r="E3" s="940"/>
      <c r="F3" s="940"/>
      <c r="G3" s="940"/>
      <c r="H3" s="940"/>
      <c r="I3" s="6"/>
      <c r="O3" s="14"/>
      <c r="P3" s="164"/>
      <c r="Q3" s="164"/>
      <c r="R3" s="164"/>
      <c r="S3" s="164"/>
      <c r="T3" s="164"/>
    </row>
    <row r="4" spans="1:23" s="4" customFormat="1" ht="14.4" customHeight="1" x14ac:dyDescent="0.25">
      <c r="A4" s="11"/>
      <c r="B4" s="11"/>
      <c r="C4" s="12"/>
      <c r="D4" s="12"/>
      <c r="E4" s="12"/>
      <c r="F4" s="12"/>
      <c r="G4" s="12"/>
      <c r="H4" s="12"/>
      <c r="I4" s="11"/>
      <c r="O4" s="15"/>
      <c r="P4" s="3"/>
      <c r="Q4" s="3"/>
      <c r="R4" s="3"/>
      <c r="S4" s="3"/>
      <c r="T4" s="3"/>
    </row>
    <row r="5" spans="1:23" s="4" customFormat="1" ht="14.4" customHeight="1" x14ac:dyDescent="0.25">
      <c r="A5" s="2" t="s">
        <v>1</v>
      </c>
      <c r="B5" s="10"/>
      <c r="C5" s="12"/>
      <c r="D5" s="12"/>
      <c r="E5" s="12"/>
      <c r="F5" s="12"/>
      <c r="G5" s="12"/>
      <c r="H5" s="12"/>
      <c r="I5" s="11"/>
      <c r="O5" s="15"/>
      <c r="P5" s="3" t="s">
        <v>33</v>
      </c>
    </row>
    <row r="6" spans="1:23" s="2" customFormat="1" x14ac:dyDescent="0.25">
      <c r="C6" s="885" t="s">
        <v>55</v>
      </c>
      <c r="D6" s="886"/>
      <c r="E6" s="886"/>
      <c r="F6" s="886"/>
      <c r="G6" s="886"/>
      <c r="H6" s="886"/>
      <c r="J6" s="885" t="s">
        <v>12</v>
      </c>
      <c r="K6" s="887"/>
      <c r="L6" s="887"/>
      <c r="M6" s="887"/>
      <c r="N6" s="887"/>
      <c r="O6" s="14"/>
      <c r="P6" s="164"/>
    </row>
    <row r="7" spans="1:23" s="2" customFormat="1" ht="13.8" thickBot="1" x14ac:dyDescent="0.3">
      <c r="A7" s="23" t="s">
        <v>11</v>
      </c>
      <c r="B7" s="24" t="s">
        <v>5</v>
      </c>
      <c r="C7" s="20" t="s">
        <v>2</v>
      </c>
      <c r="D7" s="17">
        <v>1</v>
      </c>
      <c r="E7" s="17">
        <v>2</v>
      </c>
      <c r="F7" s="17">
        <v>3</v>
      </c>
      <c r="G7" s="16">
        <v>4</v>
      </c>
      <c r="H7" s="16">
        <v>5</v>
      </c>
      <c r="I7" s="8"/>
      <c r="J7" s="29">
        <v>1</v>
      </c>
      <c r="K7" s="30">
        <v>2</v>
      </c>
      <c r="L7" s="30">
        <v>3</v>
      </c>
      <c r="M7" s="31">
        <v>4</v>
      </c>
      <c r="N7" s="32">
        <v>5</v>
      </c>
      <c r="O7" s="14"/>
      <c r="P7" s="285" t="s">
        <v>102</v>
      </c>
      <c r="Q7" s="263" t="s">
        <v>38</v>
      </c>
      <c r="R7" s="284" t="s">
        <v>108</v>
      </c>
    </row>
    <row r="8" spans="1:23" s="4" customFormat="1" ht="13.8" thickBot="1" x14ac:dyDescent="0.3">
      <c r="A8" s="196">
        <v>1</v>
      </c>
      <c r="B8" s="197">
        <v>2006</v>
      </c>
      <c r="C8" s="197">
        <v>5500</v>
      </c>
      <c r="D8" s="197">
        <v>6100</v>
      </c>
      <c r="E8" s="197"/>
      <c r="F8" s="197"/>
      <c r="G8" s="197">
        <v>4800</v>
      </c>
      <c r="H8" s="197"/>
      <c r="I8" s="198"/>
      <c r="J8" s="33">
        <f t="shared" ref="J8:L12" si="0">IF(D8="","",LOG(D8))</f>
        <v>3.7853298350107671</v>
      </c>
      <c r="K8" s="33" t="str">
        <f t="shared" si="0"/>
        <v/>
      </c>
      <c r="L8" s="33" t="str">
        <f t="shared" si="0"/>
        <v/>
      </c>
      <c r="M8" s="33">
        <f t="shared" ref="M8:N15" si="1">IF(G8="","",LOG(G8))</f>
        <v>3.6812412373755872</v>
      </c>
      <c r="N8" s="33" t="str">
        <f t="shared" si="1"/>
        <v/>
      </c>
      <c r="O8" s="15"/>
      <c r="P8" s="173">
        <f>(MAX(J8:N8)-MIN(J8:N8))^2/2</f>
        <v>5.4172180788291963E-3</v>
      </c>
      <c r="Q8" s="189">
        <f>VAR(J8:N8)</f>
        <v>5.4172180788291963E-3</v>
      </c>
      <c r="R8" s="4">
        <f t="shared" ref="R8:R14" si="2">COUNT(J8:O8)</f>
        <v>2</v>
      </c>
      <c r="W8" s="189">
        <f>IF(Q8="","",IF(C8=5500,Q8,""))</f>
        <v>5.4172180788291963E-3</v>
      </c>
    </row>
    <row r="9" spans="1:23" s="4" customFormat="1" ht="13.8" thickBot="1" x14ac:dyDescent="0.3">
      <c r="A9" s="199">
        <v>2</v>
      </c>
      <c r="B9" s="916">
        <v>2007</v>
      </c>
      <c r="C9" s="916">
        <v>600</v>
      </c>
      <c r="D9" s="200">
        <v>760</v>
      </c>
      <c r="E9" s="200"/>
      <c r="F9" s="200"/>
      <c r="G9" s="200">
        <v>840</v>
      </c>
      <c r="H9" s="200"/>
      <c r="I9" s="198"/>
      <c r="J9" s="33">
        <f t="shared" si="0"/>
        <v>2.8808135922807914</v>
      </c>
      <c r="K9" s="33" t="str">
        <f t="shared" si="0"/>
        <v/>
      </c>
      <c r="L9" s="33" t="str">
        <f t="shared" si="0"/>
        <v/>
      </c>
      <c r="M9" s="33">
        <f t="shared" si="1"/>
        <v>2.9242792860618816</v>
      </c>
      <c r="N9" s="33" t="str">
        <f t="shared" si="1"/>
        <v/>
      </c>
      <c r="O9" s="15"/>
      <c r="P9" s="173">
        <f>(MAX(J9:N10)-MIN(J9:N10))^2/2</f>
        <v>6.5920001792939492E-3</v>
      </c>
      <c r="Q9" s="189">
        <f>VAR(J9:N10)</f>
        <v>2.7278002906524338E-3</v>
      </c>
      <c r="R9" s="4">
        <f t="shared" si="2"/>
        <v>2</v>
      </c>
      <c r="W9" s="189" t="str">
        <f t="shared" ref="W9:W68" si="3">IF(Q9="","",IF(C9=5500,Q9,""))</f>
        <v/>
      </c>
    </row>
    <row r="10" spans="1:23" s="4" customFormat="1" ht="13.8" thickBot="1" x14ac:dyDescent="0.3">
      <c r="A10" s="199">
        <v>3</v>
      </c>
      <c r="B10" s="917"/>
      <c r="C10" s="917"/>
      <c r="D10" s="200">
        <v>950</v>
      </c>
      <c r="E10" s="200"/>
      <c r="F10" s="200"/>
      <c r="G10" s="200">
        <v>990</v>
      </c>
      <c r="H10" s="200"/>
      <c r="I10" s="198"/>
      <c r="J10" s="33">
        <f t="shared" si="0"/>
        <v>2.9777236052888476</v>
      </c>
      <c r="K10" s="33" t="str">
        <f t="shared" si="0"/>
        <v/>
      </c>
      <c r="L10" s="33" t="str">
        <f t="shared" si="0"/>
        <v/>
      </c>
      <c r="M10" s="33">
        <f t="shared" si="1"/>
        <v>2.9956351945975501</v>
      </c>
      <c r="N10" s="33" t="str">
        <f t="shared" si="1"/>
        <v/>
      </c>
      <c r="O10" s="15"/>
      <c r="P10" s="3"/>
      <c r="Q10" s="189"/>
      <c r="R10" s="4">
        <f t="shared" si="2"/>
        <v>2</v>
      </c>
      <c r="W10" s="189" t="str">
        <f t="shared" si="3"/>
        <v/>
      </c>
    </row>
    <row r="11" spans="1:23" s="4" customFormat="1" ht="13.8" thickBot="1" x14ac:dyDescent="0.3">
      <c r="A11" s="199">
        <v>4</v>
      </c>
      <c r="B11" s="916">
        <v>2007</v>
      </c>
      <c r="C11" s="916">
        <v>970</v>
      </c>
      <c r="D11" s="200">
        <v>1600</v>
      </c>
      <c r="E11" s="200"/>
      <c r="F11" s="200"/>
      <c r="G11" s="200">
        <v>1200</v>
      </c>
      <c r="H11" s="200">
        <v>1700</v>
      </c>
      <c r="I11" s="198"/>
      <c r="J11" s="33">
        <f t="shared" si="0"/>
        <v>3.2041199826559246</v>
      </c>
      <c r="K11" s="33" t="str">
        <f t="shared" si="0"/>
        <v/>
      </c>
      <c r="L11" s="33" t="str">
        <f t="shared" si="0"/>
        <v/>
      </c>
      <c r="M11" s="33">
        <f t="shared" si="1"/>
        <v>3.0791812460476247</v>
      </c>
      <c r="N11" s="33">
        <f t="shared" si="1"/>
        <v>3.2304489213782741</v>
      </c>
      <c r="O11" s="15"/>
      <c r="P11" s="173">
        <f>(MAX(J11:N12)-MIN(J11:N12))^2/2</f>
        <v>1.550406575790754E-2</v>
      </c>
      <c r="Q11" s="189">
        <f>VAR(J11:N12)</f>
        <v>6.1188110747467288E-3</v>
      </c>
      <c r="R11" s="4">
        <f t="shared" si="2"/>
        <v>3</v>
      </c>
      <c r="S11" s="3"/>
      <c r="T11" s="3"/>
      <c r="W11" s="189" t="str">
        <f t="shared" si="3"/>
        <v/>
      </c>
    </row>
    <row r="12" spans="1:23" s="4" customFormat="1" ht="13.8" thickBot="1" x14ac:dyDescent="0.3">
      <c r="A12" s="199">
        <v>5</v>
      </c>
      <c r="B12" s="933"/>
      <c r="C12" s="933"/>
      <c r="D12" s="200"/>
      <c r="E12" s="200"/>
      <c r="F12" s="200"/>
      <c r="G12" s="200"/>
      <c r="H12" s="200">
        <v>1800</v>
      </c>
      <c r="I12" s="198"/>
      <c r="J12" s="33" t="str">
        <f t="shared" si="0"/>
        <v/>
      </c>
      <c r="K12" s="33" t="str">
        <f t="shared" ref="K12:L15" si="4">IF(E12="","",LOG(E12))</f>
        <v/>
      </c>
      <c r="L12" s="33" t="str">
        <f t="shared" si="4"/>
        <v/>
      </c>
      <c r="M12" s="33" t="str">
        <f t="shared" si="1"/>
        <v/>
      </c>
      <c r="N12" s="33">
        <f t="shared" si="1"/>
        <v>3.255272505103306</v>
      </c>
      <c r="O12" s="15"/>
      <c r="P12" s="3"/>
      <c r="Q12" s="262"/>
      <c r="R12" s="4">
        <f t="shared" si="2"/>
        <v>1</v>
      </c>
      <c r="S12" s="3"/>
      <c r="T12" s="3"/>
      <c r="W12" s="189" t="str">
        <f t="shared" si="3"/>
        <v/>
      </c>
    </row>
    <row r="13" spans="1:23" s="4" customFormat="1" ht="13.8" thickBot="1" x14ac:dyDescent="0.3">
      <c r="A13" s="199">
        <v>6</v>
      </c>
      <c r="B13" s="890">
        <v>2008</v>
      </c>
      <c r="C13" s="890">
        <v>1560</v>
      </c>
      <c r="D13" s="27">
        <v>2300</v>
      </c>
      <c r="E13" s="27">
        <v>2600</v>
      </c>
      <c r="F13" s="27"/>
      <c r="G13" s="27"/>
      <c r="H13" s="27">
        <v>2400</v>
      </c>
      <c r="I13" s="9"/>
      <c r="J13" s="33">
        <f>IF(D13="","",LOG(D13))</f>
        <v>3.3617278360175931</v>
      </c>
      <c r="K13" s="33">
        <f t="shared" si="4"/>
        <v>3.4149733479708178</v>
      </c>
      <c r="L13" s="33" t="str">
        <f t="shared" si="4"/>
        <v/>
      </c>
      <c r="M13" s="33" t="str">
        <f t="shared" si="1"/>
        <v/>
      </c>
      <c r="N13" s="33">
        <f t="shared" si="1"/>
        <v>3.3802112417116059</v>
      </c>
      <c r="O13" s="15"/>
      <c r="P13" s="173">
        <f>(MAX(J13:N14)-MIN(J13:N14))^2/2</f>
        <v>9.2779097388224468E-3</v>
      </c>
      <c r="Q13" s="189">
        <f>VAR(J13:N14)</f>
        <v>3.3432767409459913E-3</v>
      </c>
      <c r="R13" s="4">
        <f>COUNT(J13:O13)</f>
        <v>3</v>
      </c>
      <c r="S13" s="3"/>
      <c r="T13" s="3"/>
      <c r="W13" s="189" t="str">
        <f t="shared" si="3"/>
        <v/>
      </c>
    </row>
    <row r="14" spans="1:23" s="4" customFormat="1" ht="13.8" thickBot="1" x14ac:dyDescent="0.3">
      <c r="A14" s="199">
        <v>7</v>
      </c>
      <c r="B14" s="891"/>
      <c r="C14" s="891"/>
      <c r="D14" s="19"/>
      <c r="E14" s="19">
        <v>1900</v>
      </c>
      <c r="F14" s="19"/>
      <c r="G14" s="19"/>
      <c r="H14" s="19"/>
      <c r="I14" s="9"/>
      <c r="J14" s="33" t="str">
        <f>IF(D14="","",LOG(D14))</f>
        <v/>
      </c>
      <c r="K14" s="33">
        <f t="shared" si="4"/>
        <v>3.2787536009528289</v>
      </c>
      <c r="L14" s="33" t="str">
        <f t="shared" si="4"/>
        <v/>
      </c>
      <c r="M14" s="33" t="str">
        <f t="shared" si="1"/>
        <v/>
      </c>
      <c r="N14" s="33" t="str">
        <f t="shared" si="1"/>
        <v/>
      </c>
      <c r="O14" s="15"/>
      <c r="P14" s="3"/>
      <c r="Q14" s="189"/>
      <c r="R14" s="4">
        <f t="shared" si="2"/>
        <v>1</v>
      </c>
      <c r="S14" s="3"/>
      <c r="T14" s="3"/>
      <c r="W14" s="189" t="str">
        <f t="shared" si="3"/>
        <v/>
      </c>
    </row>
    <row r="15" spans="1:23" s="4" customFormat="1" x14ac:dyDescent="0.25">
      <c r="A15" s="199">
        <v>8</v>
      </c>
      <c r="B15" s="436">
        <v>2008</v>
      </c>
      <c r="C15" s="436"/>
      <c r="D15" s="435">
        <v>3900</v>
      </c>
      <c r="E15" s="435"/>
      <c r="F15" s="435">
        <v>3400</v>
      </c>
      <c r="G15" s="436"/>
      <c r="H15" s="436"/>
      <c r="I15" s="198"/>
      <c r="J15" s="33">
        <f>IF(D15="","",LOG(D15))</f>
        <v>3.5910646070264991</v>
      </c>
      <c r="K15" s="33" t="str">
        <f t="shared" si="4"/>
        <v/>
      </c>
      <c r="L15" s="33">
        <f t="shared" si="4"/>
        <v>3.5314789170422549</v>
      </c>
      <c r="M15" s="33" t="str">
        <f t="shared" si="1"/>
        <v/>
      </c>
      <c r="N15" s="33" t="str">
        <f t="shared" si="1"/>
        <v/>
      </c>
      <c r="O15" s="15"/>
      <c r="P15" s="173">
        <f>(MAX(J15:N15)-MIN(J15:N15))^2/2</f>
        <v>1.7752272254492288E-3</v>
      </c>
      <c r="Q15" s="189">
        <f>VAR(J15:N15)</f>
        <v>1.7752272254492288E-3</v>
      </c>
      <c r="R15" s="4">
        <f>COUNT(J15:O15)</f>
        <v>2</v>
      </c>
      <c r="W15" s="189" t="str">
        <f t="shared" si="3"/>
        <v/>
      </c>
    </row>
    <row r="16" spans="1:23" s="191" customFormat="1" x14ac:dyDescent="0.25">
      <c r="P16" s="222"/>
      <c r="Q16" s="256"/>
      <c r="W16" s="189" t="str">
        <f t="shared" si="3"/>
        <v/>
      </c>
    </row>
    <row r="17" spans="1:23" s="191" customFormat="1" x14ac:dyDescent="0.25">
      <c r="P17" s="222"/>
      <c r="Q17" s="256"/>
      <c r="W17" s="189" t="str">
        <f t="shared" si="3"/>
        <v/>
      </c>
    </row>
    <row r="18" spans="1:23" s="4" customFormat="1" ht="14.4" customHeight="1" x14ac:dyDescent="0.25">
      <c r="A18" s="11" t="s">
        <v>24</v>
      </c>
      <c r="B18" s="11"/>
      <c r="C18" s="931" t="s">
        <v>72</v>
      </c>
      <c r="D18" s="931"/>
      <c r="E18" s="931"/>
      <c r="F18" s="931"/>
      <c r="G18" s="931"/>
      <c r="H18" s="931"/>
      <c r="I18" s="11"/>
      <c r="O18" s="15"/>
      <c r="P18" s="3"/>
      <c r="Q18" s="189"/>
      <c r="W18" s="189" t="str">
        <f t="shared" si="3"/>
        <v/>
      </c>
    </row>
    <row r="19" spans="1:23" s="4" customFormat="1" ht="14.4" customHeight="1" x14ac:dyDescent="0.25">
      <c r="A19" s="11"/>
      <c r="B19" s="11"/>
      <c r="C19" s="12"/>
      <c r="D19" s="12"/>
      <c r="E19" s="12"/>
      <c r="F19" s="12"/>
      <c r="G19" s="12"/>
      <c r="H19" s="12"/>
      <c r="I19" s="11"/>
      <c r="O19" s="15"/>
      <c r="P19" s="3"/>
      <c r="Q19" s="262"/>
      <c r="R19" s="3"/>
      <c r="S19" s="3"/>
      <c r="T19" s="3"/>
      <c r="W19" s="189" t="str">
        <f t="shared" si="3"/>
        <v/>
      </c>
    </row>
    <row r="20" spans="1:23" s="161" customFormat="1" ht="14.4" customHeight="1" x14ac:dyDescent="0.25">
      <c r="A20" s="161" t="s">
        <v>1</v>
      </c>
      <c r="B20" s="201" t="s">
        <v>81</v>
      </c>
      <c r="C20" s="159"/>
      <c r="D20" s="159"/>
      <c r="E20" s="159"/>
      <c r="F20" s="159"/>
      <c r="G20" s="159"/>
      <c r="H20" s="159"/>
      <c r="I20" s="160"/>
      <c r="O20" s="15"/>
      <c r="P20" s="223"/>
      <c r="Q20" s="264"/>
      <c r="R20" s="223"/>
      <c r="S20" s="223"/>
      <c r="T20" s="223"/>
      <c r="W20" s="189" t="str">
        <f t="shared" si="3"/>
        <v/>
      </c>
    </row>
    <row r="21" spans="1:23" s="4" customFormat="1" x14ac:dyDescent="0.25">
      <c r="C21" s="905" t="s">
        <v>55</v>
      </c>
      <c r="D21" s="906"/>
      <c r="E21" s="906"/>
      <c r="F21" s="906"/>
      <c r="G21" s="906"/>
      <c r="H21" s="906"/>
      <c r="J21" s="905" t="s">
        <v>12</v>
      </c>
      <c r="K21" s="907"/>
      <c r="L21" s="907"/>
      <c r="M21" s="907"/>
      <c r="N21" s="907"/>
      <c r="O21" s="15"/>
      <c r="P21" s="3"/>
      <c r="Q21" s="262"/>
      <c r="R21" s="3"/>
      <c r="S21" s="3"/>
      <c r="T21" s="3"/>
      <c r="W21" s="189" t="str">
        <f t="shared" si="3"/>
        <v/>
      </c>
    </row>
    <row r="22" spans="1:23" s="191" customFormat="1" x14ac:dyDescent="0.25">
      <c r="P22" s="222"/>
      <c r="Q22" s="265"/>
      <c r="R22" s="222"/>
      <c r="S22" s="222"/>
      <c r="T22" s="222"/>
      <c r="W22" s="189" t="str">
        <f t="shared" si="3"/>
        <v/>
      </c>
    </row>
    <row r="23" spans="1:23" s="202" customFormat="1" ht="13.8" thickBot="1" x14ac:dyDescent="0.3">
      <c r="A23" s="483"/>
      <c r="B23" s="481" t="s">
        <v>5</v>
      </c>
      <c r="C23" s="481" t="s">
        <v>2</v>
      </c>
      <c r="D23" s="481">
        <v>1</v>
      </c>
      <c r="E23" s="481">
        <v>2</v>
      </c>
      <c r="F23" s="481">
        <v>3</v>
      </c>
      <c r="G23" s="482"/>
      <c r="H23" s="482"/>
      <c r="P23" s="224"/>
      <c r="Q23" s="266"/>
      <c r="R23" s="224"/>
      <c r="S23" s="224"/>
      <c r="T23" s="224"/>
      <c r="W23" s="189" t="str">
        <f t="shared" si="3"/>
        <v/>
      </c>
    </row>
    <row r="24" spans="1:23" s="191" customFormat="1" ht="13.8" thickBot="1" x14ac:dyDescent="0.3">
      <c r="A24" s="484"/>
      <c r="B24" s="937">
        <v>2006</v>
      </c>
      <c r="C24" s="934">
        <v>5500</v>
      </c>
      <c r="D24" s="326">
        <v>2400</v>
      </c>
      <c r="E24" s="240"/>
      <c r="F24" s="326">
        <v>2900</v>
      </c>
      <c r="G24" s="240"/>
      <c r="H24" s="240"/>
      <c r="J24" s="259">
        <f t="shared" ref="J24:L29" si="5">IF(D24="","",LOG(D24))</f>
        <v>3.3802112417116059</v>
      </c>
      <c r="K24" s="259" t="str">
        <f t="shared" si="5"/>
        <v/>
      </c>
      <c r="L24" s="259">
        <f t="shared" si="5"/>
        <v>3.4623979978989561</v>
      </c>
      <c r="M24" s="33" t="str">
        <f t="shared" ref="M24:M29" si="6">IF(G24="","",LOG(G24))</f>
        <v/>
      </c>
      <c r="N24" s="33" t="str">
        <f t="shared" ref="N24:N29" si="7">IF(H24="","",LOG(H24))</f>
        <v/>
      </c>
      <c r="P24" s="173">
        <f>(MAX(J24:N26)-MIN(J24:N26))^2/2</f>
        <v>6.1772115035366136E-3</v>
      </c>
      <c r="Q24" s="189">
        <f>VAR(J24:N26)</f>
        <v>1.4746933947033948E-3</v>
      </c>
      <c r="R24" s="4">
        <f t="shared" ref="R24:R29" si="8">COUNT(J24:O24)</f>
        <v>2</v>
      </c>
      <c r="W24" s="189">
        <f t="shared" si="3"/>
        <v>1.4746933947033948E-3</v>
      </c>
    </row>
    <row r="25" spans="1:23" s="191" customFormat="1" ht="13.8" thickBot="1" x14ac:dyDescent="0.3">
      <c r="A25" s="484"/>
      <c r="B25" s="938"/>
      <c r="C25" s="935"/>
      <c r="D25" s="326">
        <v>2700</v>
      </c>
      <c r="E25" s="240"/>
      <c r="F25" s="326">
        <v>2900</v>
      </c>
      <c r="G25" s="240"/>
      <c r="H25" s="240"/>
      <c r="J25" s="259">
        <f t="shared" si="5"/>
        <v>3.4313637641589874</v>
      </c>
      <c r="K25" s="259" t="str">
        <f t="shared" si="5"/>
        <v/>
      </c>
      <c r="L25" s="259">
        <f t="shared" si="5"/>
        <v>3.4623979978989561</v>
      </c>
      <c r="M25" s="33" t="str">
        <f t="shared" si="6"/>
        <v/>
      </c>
      <c r="N25" s="33" t="str">
        <f t="shared" si="7"/>
        <v/>
      </c>
      <c r="P25" s="222"/>
      <c r="Q25" s="256"/>
      <c r="R25" s="4">
        <f t="shared" si="8"/>
        <v>2</v>
      </c>
      <c r="W25" s="189" t="str">
        <f t="shared" si="3"/>
        <v/>
      </c>
    </row>
    <row r="26" spans="1:23" s="191" customFormat="1" ht="13.8" thickBot="1" x14ac:dyDescent="0.3">
      <c r="A26" s="484"/>
      <c r="B26" s="939"/>
      <c r="C26" s="936"/>
      <c r="D26" s="326">
        <v>3100</v>
      </c>
      <c r="E26" s="240"/>
      <c r="F26" s="326">
        <v>2900</v>
      </c>
      <c r="G26" s="240"/>
      <c r="H26" s="240"/>
      <c r="J26" s="259">
        <f t="shared" si="5"/>
        <v>3.4913616938342726</v>
      </c>
      <c r="K26" s="259" t="str">
        <f t="shared" si="5"/>
        <v/>
      </c>
      <c r="L26" s="259">
        <f t="shared" si="5"/>
        <v>3.4623979978989561</v>
      </c>
      <c r="M26" s="33" t="str">
        <f t="shared" si="6"/>
        <v/>
      </c>
      <c r="N26" s="33" t="str">
        <f t="shared" si="7"/>
        <v/>
      </c>
      <c r="P26" s="222"/>
      <c r="Q26" s="256"/>
      <c r="R26" s="4">
        <f t="shared" si="8"/>
        <v>2</v>
      </c>
      <c r="W26" s="189" t="str">
        <f t="shared" si="3"/>
        <v/>
      </c>
    </row>
    <row r="27" spans="1:23" s="191" customFormat="1" ht="13.8" thickBot="1" x14ac:dyDescent="0.3">
      <c r="A27" s="484"/>
      <c r="B27" s="937">
        <v>2007</v>
      </c>
      <c r="C27" s="937">
        <v>970</v>
      </c>
      <c r="D27" s="327">
        <v>520</v>
      </c>
      <c r="E27" s="240"/>
      <c r="F27" s="327">
        <v>480</v>
      </c>
      <c r="G27" s="240"/>
      <c r="H27" s="240"/>
      <c r="J27" s="259">
        <f t="shared" si="5"/>
        <v>2.716003343634799</v>
      </c>
      <c r="K27" s="259" t="str">
        <f t="shared" si="5"/>
        <v/>
      </c>
      <c r="L27" s="259">
        <f t="shared" si="5"/>
        <v>2.6812412373755872</v>
      </c>
      <c r="M27" s="33" t="str">
        <f t="shared" si="6"/>
        <v/>
      </c>
      <c r="N27" s="33" t="str">
        <f t="shared" si="7"/>
        <v/>
      </c>
      <c r="P27" s="173">
        <f>(MAX(J27:N29)-MIN(J27:N29))^2/2</f>
        <v>4.695775310610815E-3</v>
      </c>
      <c r="Q27" s="189">
        <f>VAR(J27:N29)</f>
        <v>1.9464028887223304E-3</v>
      </c>
      <c r="R27" s="4">
        <f t="shared" si="8"/>
        <v>2</v>
      </c>
      <c r="W27" s="189" t="str">
        <f t="shared" si="3"/>
        <v/>
      </c>
    </row>
    <row r="28" spans="1:23" s="191" customFormat="1" ht="13.8" thickBot="1" x14ac:dyDescent="0.3">
      <c r="A28" s="484"/>
      <c r="B28" s="938"/>
      <c r="C28" s="938"/>
      <c r="D28" s="327">
        <v>580</v>
      </c>
      <c r="E28" s="240"/>
      <c r="F28" s="327">
        <v>480</v>
      </c>
      <c r="G28" s="240"/>
      <c r="H28" s="240"/>
      <c r="J28" s="259">
        <f t="shared" si="5"/>
        <v>2.7634279935629373</v>
      </c>
      <c r="K28" s="259" t="str">
        <f t="shared" si="5"/>
        <v/>
      </c>
      <c r="L28" s="259">
        <f t="shared" si="5"/>
        <v>2.6812412373755872</v>
      </c>
      <c r="M28" s="33" t="str">
        <f t="shared" si="6"/>
        <v/>
      </c>
      <c r="N28" s="33" t="str">
        <f t="shared" si="7"/>
        <v/>
      </c>
      <c r="P28" s="222"/>
      <c r="Q28" s="265"/>
      <c r="R28" s="4">
        <f t="shared" si="8"/>
        <v>2</v>
      </c>
      <c r="W28" s="189" t="str">
        <f t="shared" si="3"/>
        <v/>
      </c>
    </row>
    <row r="29" spans="1:23" s="191" customFormat="1" ht="13.8" thickBot="1" x14ac:dyDescent="0.3">
      <c r="A29" s="484"/>
      <c r="B29" s="939"/>
      <c r="C29" s="939"/>
      <c r="D29" s="327">
        <v>480</v>
      </c>
      <c r="E29" s="240"/>
      <c r="F29" s="327">
        <v>600</v>
      </c>
      <c r="G29" s="240"/>
      <c r="H29" s="240"/>
      <c r="J29" s="259">
        <f t="shared" si="5"/>
        <v>2.6812412373755872</v>
      </c>
      <c r="K29" s="259" t="str">
        <f t="shared" si="5"/>
        <v/>
      </c>
      <c r="L29" s="259">
        <f t="shared" si="5"/>
        <v>2.7781512503836434</v>
      </c>
      <c r="M29" s="259" t="str">
        <f t="shared" si="6"/>
        <v/>
      </c>
      <c r="N29" s="259" t="str">
        <f t="shared" si="7"/>
        <v/>
      </c>
      <c r="P29" s="222"/>
      <c r="Q29" s="265"/>
      <c r="R29" s="4">
        <f t="shared" si="8"/>
        <v>2</v>
      </c>
      <c r="W29" s="189" t="str">
        <f t="shared" si="3"/>
        <v/>
      </c>
    </row>
    <row r="30" spans="1:23" s="191" customFormat="1" ht="13.8" thickBot="1" x14ac:dyDescent="0.3">
      <c r="A30" s="484"/>
      <c r="B30" s="221">
        <v>2008</v>
      </c>
      <c r="C30" s="327">
        <v>1560</v>
      </c>
      <c r="D30" s="327">
        <v>2000</v>
      </c>
      <c r="E30" s="240"/>
      <c r="F30" s="327">
        <v>2000</v>
      </c>
      <c r="G30" s="240"/>
      <c r="H30" s="240"/>
      <c r="J30" s="259">
        <f t="shared" ref="J30:N31" si="9">IF(D30="","",LOG(D30))</f>
        <v>3.3010299956639813</v>
      </c>
      <c r="K30" s="259" t="str">
        <f t="shared" si="9"/>
        <v/>
      </c>
      <c r="L30" s="259">
        <f t="shared" si="9"/>
        <v>3.3010299956639813</v>
      </c>
      <c r="M30" s="33" t="str">
        <f t="shared" si="9"/>
        <v/>
      </c>
      <c r="N30" s="33" t="str">
        <f t="shared" si="9"/>
        <v/>
      </c>
      <c r="P30" s="173">
        <f>(MAX(J30:N30)-MIN(J30:N30))^2/2</f>
        <v>0</v>
      </c>
      <c r="Q30" s="189">
        <f>VAR(J30:N30)</f>
        <v>0</v>
      </c>
      <c r="R30" s="4">
        <f>COUNT(J30:O30)</f>
        <v>2</v>
      </c>
      <c r="W30" s="189" t="str">
        <f>IF(Q30="","",IF(C30=5500,Q30,""))</f>
        <v/>
      </c>
    </row>
    <row r="31" spans="1:23" s="191" customFormat="1" x14ac:dyDescent="0.25">
      <c r="A31" s="485"/>
      <c r="B31" s="295">
        <v>2008</v>
      </c>
      <c r="C31" s="475"/>
      <c r="D31" s="475">
        <v>6000</v>
      </c>
      <c r="E31" s="415"/>
      <c r="F31" s="475">
        <v>6100</v>
      </c>
      <c r="G31" s="240"/>
      <c r="H31" s="240"/>
      <c r="J31" s="259">
        <f t="shared" si="9"/>
        <v>3.7781512503836434</v>
      </c>
      <c r="K31" s="259" t="str">
        <f t="shared" si="9"/>
        <v/>
      </c>
      <c r="L31" s="259">
        <f t="shared" si="9"/>
        <v>3.7853298350107671</v>
      </c>
      <c r="M31" s="33" t="str">
        <f t="shared" si="9"/>
        <v/>
      </c>
      <c r="N31" s="33" t="str">
        <f t="shared" si="9"/>
        <v/>
      </c>
      <c r="P31" s="173">
        <f>(MAX(J31:N31)-MIN(J31:N31))^2/2</f>
        <v>2.5766038624388569E-5</v>
      </c>
      <c r="Q31" s="189">
        <f>VAR(J31:N31)</f>
        <v>2.5766038624388569E-5</v>
      </c>
      <c r="R31" s="4">
        <f>COUNT(J31:O31)</f>
        <v>2</v>
      </c>
      <c r="W31" s="189" t="str">
        <f>IF(Q31="","",IF(C31=5500,Q31,""))</f>
        <v/>
      </c>
    </row>
    <row r="32" spans="1:23" s="191" customFormat="1" ht="15.6" x14ac:dyDescent="0.3">
      <c r="A32" s="209"/>
      <c r="P32" s="222"/>
      <c r="Q32" s="265"/>
      <c r="R32" s="222"/>
      <c r="S32" s="222"/>
      <c r="T32" s="222"/>
      <c r="W32" s="189" t="str">
        <f t="shared" si="3"/>
        <v/>
      </c>
    </row>
    <row r="33" spans="1:23" s="191" customFormat="1" ht="16.8" x14ac:dyDescent="0.3">
      <c r="A33" s="208"/>
      <c r="P33" s="222"/>
      <c r="Q33" s="265"/>
      <c r="R33" s="222"/>
      <c r="S33" s="222"/>
      <c r="T33" s="222"/>
      <c r="W33" s="189" t="str">
        <f t="shared" si="3"/>
        <v/>
      </c>
    </row>
    <row r="34" spans="1:23" s="201" customFormat="1" x14ac:dyDescent="0.25">
      <c r="A34" s="210" t="s">
        <v>82</v>
      </c>
      <c r="B34" s="201" t="s">
        <v>80</v>
      </c>
      <c r="P34" s="225"/>
      <c r="Q34" s="267"/>
      <c r="R34" s="225"/>
      <c r="S34" s="225"/>
      <c r="T34" s="225"/>
      <c r="W34" s="189" t="str">
        <f t="shared" si="3"/>
        <v/>
      </c>
    </row>
    <row r="35" spans="1:23" s="191" customFormat="1" ht="16.8" x14ac:dyDescent="0.3">
      <c r="A35" s="208"/>
      <c r="P35" s="222"/>
      <c r="Q35" s="265"/>
      <c r="R35" s="222"/>
      <c r="S35" s="222"/>
      <c r="T35" s="222"/>
      <c r="W35" s="189" t="str">
        <f t="shared" si="3"/>
        <v/>
      </c>
    </row>
    <row r="36" spans="1:23" s="4" customFormat="1" x14ac:dyDescent="0.25">
      <c r="C36" s="905" t="s">
        <v>55</v>
      </c>
      <c r="D36" s="906"/>
      <c r="E36" s="906"/>
      <c r="F36" s="906"/>
      <c r="G36" s="906"/>
      <c r="H36" s="906"/>
      <c r="J36" s="905" t="s">
        <v>12</v>
      </c>
      <c r="K36" s="907"/>
      <c r="L36" s="907"/>
      <c r="M36" s="907"/>
      <c r="N36" s="907"/>
      <c r="O36" s="15"/>
      <c r="P36" s="3"/>
      <c r="Q36" s="262"/>
      <c r="R36" s="3"/>
      <c r="S36" s="3"/>
      <c r="T36" s="3"/>
      <c r="W36" s="189" t="str">
        <f t="shared" si="3"/>
        <v/>
      </c>
    </row>
    <row r="37" spans="1:23" s="202" customFormat="1" ht="13.8" thickBot="1" x14ac:dyDescent="0.3">
      <c r="B37" s="203" t="s">
        <v>5</v>
      </c>
      <c r="C37" s="204" t="s">
        <v>2</v>
      </c>
      <c r="D37" s="204">
        <v>1</v>
      </c>
      <c r="E37" s="204">
        <v>2</v>
      </c>
      <c r="F37" s="204">
        <v>3</v>
      </c>
      <c r="P37" s="224"/>
      <c r="Q37" s="266"/>
      <c r="R37" s="224"/>
      <c r="S37" s="224"/>
      <c r="T37" s="224"/>
      <c r="W37" s="189" t="str">
        <f t="shared" si="3"/>
        <v/>
      </c>
    </row>
    <row r="38" spans="1:23" s="201" customFormat="1" x14ac:dyDescent="0.25">
      <c r="B38" s="206">
        <v>2007</v>
      </c>
      <c r="C38" s="207">
        <v>600</v>
      </c>
      <c r="D38" s="207">
        <v>560</v>
      </c>
      <c r="E38" s="207"/>
      <c r="F38" s="207">
        <v>560</v>
      </c>
      <c r="J38" s="33">
        <f>IF(D38="","",LOG(D38))</f>
        <v>2.7481880270062002</v>
      </c>
      <c r="K38" s="33" t="str">
        <f>IF(E38="","",LOG(E38))</f>
        <v/>
      </c>
      <c r="L38" s="33">
        <f>IF(F38="","",LOG(F38))</f>
        <v>2.7481880270062002</v>
      </c>
      <c r="M38" s="33" t="str">
        <f>IF(G38="","",LOG(G38))</f>
        <v/>
      </c>
      <c r="N38" s="33" t="str">
        <f>IF(H38="","",LOG(H38))</f>
        <v/>
      </c>
      <c r="P38" s="173">
        <f>(MAX(J38:N38)-MIN(J38:N38))^2/2</f>
        <v>0</v>
      </c>
      <c r="Q38" s="189">
        <f>VAR(J38:N38)</f>
        <v>0</v>
      </c>
      <c r="R38" s="4">
        <f>COUNT(J38:O38)</f>
        <v>2</v>
      </c>
      <c r="S38" s="225"/>
      <c r="T38" s="225"/>
      <c r="W38" s="189" t="str">
        <f t="shared" si="3"/>
        <v/>
      </c>
    </row>
    <row r="39" spans="1:23" s="191" customFormat="1" ht="16.8" x14ac:dyDescent="0.3">
      <c r="A39" s="208"/>
      <c r="P39" s="222"/>
      <c r="Q39" s="256"/>
      <c r="W39" s="189" t="str">
        <f t="shared" si="3"/>
        <v/>
      </c>
    </row>
    <row r="40" spans="1:23" s="191" customFormat="1" x14ac:dyDescent="0.25">
      <c r="P40" s="222"/>
      <c r="Q40" s="256"/>
      <c r="W40" s="189" t="str">
        <f t="shared" si="3"/>
        <v/>
      </c>
    </row>
    <row r="41" spans="1:23" s="4" customFormat="1" ht="15.6" x14ac:dyDescent="0.25">
      <c r="A41" s="11" t="s">
        <v>24</v>
      </c>
      <c r="B41" s="11"/>
      <c r="C41" s="931" t="s">
        <v>84</v>
      </c>
      <c r="D41" s="931"/>
      <c r="E41" s="931"/>
      <c r="F41" s="931"/>
      <c r="G41" s="931"/>
      <c r="H41" s="931"/>
      <c r="I41" s="11"/>
      <c r="O41" s="15"/>
      <c r="P41" s="3"/>
      <c r="Q41" s="189"/>
      <c r="W41" s="189" t="str">
        <f t="shared" si="3"/>
        <v/>
      </c>
    </row>
    <row r="42" spans="1:23" s="4" customFormat="1" ht="15.6" x14ac:dyDescent="0.25">
      <c r="A42" s="11"/>
      <c r="B42" s="11"/>
      <c r="C42" s="12"/>
      <c r="D42" s="12"/>
      <c r="E42" s="12"/>
      <c r="F42" s="12"/>
      <c r="G42" s="12"/>
      <c r="H42" s="12"/>
      <c r="I42" s="11"/>
      <c r="O42" s="15"/>
      <c r="P42" s="3"/>
      <c r="Q42" s="189"/>
      <c r="W42" s="189" t="str">
        <f t="shared" si="3"/>
        <v/>
      </c>
    </row>
    <row r="43" spans="1:23" s="4" customFormat="1" ht="15.6" x14ac:dyDescent="0.25">
      <c r="A43" s="4" t="s">
        <v>1</v>
      </c>
      <c r="B43" s="211"/>
      <c r="C43" s="12"/>
      <c r="D43" s="12"/>
      <c r="E43" s="12"/>
      <c r="F43" s="12"/>
      <c r="G43" s="12"/>
      <c r="H43" s="12"/>
      <c r="I43" s="11"/>
      <c r="O43" s="15"/>
      <c r="P43" s="3"/>
      <c r="Q43" s="189"/>
      <c r="W43" s="189" t="str">
        <f t="shared" si="3"/>
        <v/>
      </c>
    </row>
    <row r="44" spans="1:23" s="4" customFormat="1" x14ac:dyDescent="0.25">
      <c r="C44" s="905" t="s">
        <v>55</v>
      </c>
      <c r="D44" s="906"/>
      <c r="E44" s="906"/>
      <c r="F44" s="906"/>
      <c r="G44" s="906"/>
      <c r="H44" s="906"/>
      <c r="J44" s="905" t="s">
        <v>12</v>
      </c>
      <c r="K44" s="907"/>
      <c r="L44" s="907"/>
      <c r="M44" s="907"/>
      <c r="N44" s="907"/>
      <c r="O44" s="15"/>
      <c r="P44" s="3"/>
      <c r="Q44" s="189"/>
      <c r="W44" s="189" t="str">
        <f t="shared" si="3"/>
        <v/>
      </c>
    </row>
    <row r="45" spans="1:23" s="4" customFormat="1" ht="13.8" thickBot="1" x14ac:dyDescent="0.3">
      <c r="A45" s="212" t="s">
        <v>11</v>
      </c>
      <c r="B45" s="213" t="s">
        <v>5</v>
      </c>
      <c r="C45" s="30" t="s">
        <v>2</v>
      </c>
      <c r="D45" s="214">
        <v>1</v>
      </c>
      <c r="E45" s="214">
        <v>2</v>
      </c>
      <c r="F45" s="214">
        <v>3</v>
      </c>
      <c r="G45" s="30">
        <v>4</v>
      </c>
      <c r="H45" s="30">
        <v>5</v>
      </c>
      <c r="I45" s="215"/>
      <c r="J45" s="29">
        <v>1</v>
      </c>
      <c r="K45" s="30">
        <v>2</v>
      </c>
      <c r="L45" s="30">
        <v>3</v>
      </c>
      <c r="M45" s="31">
        <v>4</v>
      </c>
      <c r="N45" s="32">
        <v>5</v>
      </c>
      <c r="O45" s="15"/>
      <c r="P45" s="3"/>
      <c r="Q45" s="262"/>
      <c r="R45" s="3"/>
      <c r="S45" s="3"/>
      <c r="T45" s="3"/>
      <c r="W45" s="189" t="str">
        <f t="shared" si="3"/>
        <v/>
      </c>
    </row>
    <row r="46" spans="1:23" s="4" customFormat="1" ht="13.8" thickBot="1" x14ac:dyDescent="0.3">
      <c r="A46" s="196">
        <v>1</v>
      </c>
      <c r="B46" s="197">
        <v>2006</v>
      </c>
      <c r="C46" s="197">
        <v>5500</v>
      </c>
      <c r="D46" s="197">
        <v>9100</v>
      </c>
      <c r="E46" s="197">
        <v>7500</v>
      </c>
      <c r="F46" s="197">
        <v>8600</v>
      </c>
      <c r="G46" s="197">
        <v>8700</v>
      </c>
      <c r="H46" s="197"/>
      <c r="I46" s="198"/>
      <c r="J46" s="33">
        <f t="shared" ref="J46:L51" si="10">IF(D46="","",LOG(D46))</f>
        <v>3.9590413923210934</v>
      </c>
      <c r="K46" s="33">
        <f t="shared" si="10"/>
        <v>3.8750612633917001</v>
      </c>
      <c r="L46" s="33">
        <f t="shared" si="10"/>
        <v>3.9344984512435679</v>
      </c>
      <c r="M46" s="33">
        <f t="shared" ref="M46:M53" si="11">IF(G46="","",LOG(G46))</f>
        <v>3.9395192526186187</v>
      </c>
      <c r="N46" s="33" t="str">
        <f t="shared" ref="N46:N53" si="12">IF(H46="","",LOG(H46))</f>
        <v/>
      </c>
      <c r="O46" s="15"/>
      <c r="P46" s="173">
        <f>(MAX(J46:N46)-MIN(J46:N46))^2/2</f>
        <v>3.526331027498763E-3</v>
      </c>
      <c r="Q46" s="189">
        <f>VAR(J46:N46)</f>
        <v>1.3124126726382368E-3</v>
      </c>
      <c r="R46" s="4">
        <f t="shared" ref="R46:R53" si="13">COUNT(J46:O46)</f>
        <v>4</v>
      </c>
      <c r="W46" s="189">
        <f t="shared" si="3"/>
        <v>1.3124126726382368E-3</v>
      </c>
    </row>
    <row r="47" spans="1:23" s="4" customFormat="1" ht="13.8" thickBot="1" x14ac:dyDescent="0.3">
      <c r="A47" s="199">
        <v>2</v>
      </c>
      <c r="B47" s="200">
        <v>2006</v>
      </c>
      <c r="C47" s="200">
        <v>270</v>
      </c>
      <c r="D47" s="289">
        <v>110</v>
      </c>
      <c r="E47" s="289">
        <v>320</v>
      </c>
      <c r="F47" s="289"/>
      <c r="G47" s="289"/>
      <c r="H47" s="289"/>
      <c r="I47" s="288"/>
      <c r="J47" s="260">
        <f t="shared" si="10"/>
        <v>2.0413926851582249</v>
      </c>
      <c r="K47" s="260">
        <f t="shared" si="10"/>
        <v>2.5051499783199058</v>
      </c>
      <c r="L47" s="260" t="str">
        <f t="shared" si="10"/>
        <v/>
      </c>
      <c r="M47" s="260" t="str">
        <f t="shared" si="11"/>
        <v/>
      </c>
      <c r="N47" s="260" t="str">
        <f t="shared" si="12"/>
        <v/>
      </c>
      <c r="O47" s="15"/>
      <c r="P47" s="173">
        <f>(MAX(J47:N47)-MIN(J47:N47))^2/2</f>
        <v>0.10753541348032462</v>
      </c>
      <c r="Q47" s="189">
        <f>VAR(J47:N47)</f>
        <v>0.10753541348032414</v>
      </c>
      <c r="R47" s="4">
        <f t="shared" si="13"/>
        <v>2</v>
      </c>
      <c r="W47" s="189" t="str">
        <f t="shared" si="3"/>
        <v/>
      </c>
    </row>
    <row r="48" spans="1:23" s="4" customFormat="1" ht="13.8" thickBot="1" x14ac:dyDescent="0.3">
      <c r="A48" s="199">
        <v>3</v>
      </c>
      <c r="B48" s="916">
        <v>2007</v>
      </c>
      <c r="C48" s="916">
        <v>600</v>
      </c>
      <c r="D48" s="200">
        <v>430</v>
      </c>
      <c r="E48" s="200">
        <v>500</v>
      </c>
      <c r="F48" s="200">
        <v>490</v>
      </c>
      <c r="G48" s="200">
        <v>510</v>
      </c>
      <c r="H48" s="200"/>
      <c r="I48" s="198"/>
      <c r="J48" s="33">
        <f t="shared" si="10"/>
        <v>2.6334684555795866</v>
      </c>
      <c r="K48" s="33">
        <f t="shared" si="10"/>
        <v>2.6989700043360187</v>
      </c>
      <c r="L48" s="33">
        <f t="shared" si="10"/>
        <v>2.6901960800285138</v>
      </c>
      <c r="M48" s="33">
        <f t="shared" si="11"/>
        <v>2.7075701760979363</v>
      </c>
      <c r="N48" s="33" t="str">
        <f t="shared" si="12"/>
        <v/>
      </c>
      <c r="O48" s="15"/>
      <c r="P48" s="173">
        <f>(MAX(J48:N49)-MIN(J48:N49))^2/2</f>
        <v>2.7455324918897986E-3</v>
      </c>
      <c r="Q48" s="189">
        <f>VAR(J48:N49)</f>
        <v>4.8093116935366139E-4</v>
      </c>
      <c r="R48" s="4">
        <f t="shared" si="13"/>
        <v>4</v>
      </c>
      <c r="W48" s="189" t="str">
        <f t="shared" si="3"/>
        <v/>
      </c>
    </row>
    <row r="49" spans="1:23" s="4" customFormat="1" ht="13.8" thickBot="1" x14ac:dyDescent="0.3">
      <c r="A49" s="199">
        <v>4</v>
      </c>
      <c r="B49" s="917"/>
      <c r="C49" s="917"/>
      <c r="D49" s="200">
        <v>480</v>
      </c>
      <c r="E49" s="200">
        <v>480</v>
      </c>
      <c r="F49" s="200">
        <v>480</v>
      </c>
      <c r="G49" s="200">
        <v>480</v>
      </c>
      <c r="H49" s="200"/>
      <c r="I49" s="198"/>
      <c r="J49" s="33">
        <f t="shared" si="10"/>
        <v>2.6812412373755872</v>
      </c>
      <c r="K49" s="33">
        <f t="shared" si="10"/>
        <v>2.6812412373755872</v>
      </c>
      <c r="L49" s="33">
        <f t="shared" si="10"/>
        <v>2.6812412373755872</v>
      </c>
      <c r="M49" s="33">
        <f t="shared" si="11"/>
        <v>2.6812412373755872</v>
      </c>
      <c r="N49" s="33" t="str">
        <f t="shared" si="12"/>
        <v/>
      </c>
      <c r="O49" s="15"/>
      <c r="P49" s="3"/>
      <c r="Q49" s="189"/>
      <c r="R49" s="4">
        <f t="shared" si="13"/>
        <v>4</v>
      </c>
      <c r="W49" s="189" t="str">
        <f t="shared" si="3"/>
        <v/>
      </c>
    </row>
    <row r="50" spans="1:23" s="4" customFormat="1" ht="13.8" thickBot="1" x14ac:dyDescent="0.3">
      <c r="A50" s="199">
        <v>5</v>
      </c>
      <c r="B50" s="916">
        <v>2007</v>
      </c>
      <c r="C50" s="916">
        <v>970</v>
      </c>
      <c r="D50" s="200">
        <v>1300</v>
      </c>
      <c r="E50" s="200">
        <v>1100</v>
      </c>
      <c r="F50" s="200">
        <v>1100</v>
      </c>
      <c r="G50" s="200">
        <v>990</v>
      </c>
      <c r="H50" s="200"/>
      <c r="I50" s="198"/>
      <c r="J50" s="33">
        <f t="shared" si="10"/>
        <v>3.1139433523068369</v>
      </c>
      <c r="K50" s="33">
        <f t="shared" si="10"/>
        <v>3.0413926851582249</v>
      </c>
      <c r="L50" s="33">
        <f t="shared" si="10"/>
        <v>3.0413926851582249</v>
      </c>
      <c r="M50" s="33">
        <f t="shared" si="11"/>
        <v>2.9956351945975501</v>
      </c>
      <c r="N50" s="33" t="str">
        <f t="shared" si="12"/>
        <v/>
      </c>
      <c r="O50" s="15"/>
      <c r="P50" s="173">
        <f>(MAX(J50:N51)-MIN(J50:N51))^2/2</f>
        <v>1.2697215399855048E-2</v>
      </c>
      <c r="Q50" s="189">
        <f>VAR(J50:N51)</f>
        <v>3.2665685885379402E-3</v>
      </c>
      <c r="R50" s="4">
        <f t="shared" si="13"/>
        <v>4</v>
      </c>
      <c r="W50" s="189" t="str">
        <f t="shared" si="3"/>
        <v/>
      </c>
    </row>
    <row r="51" spans="1:23" s="4" customFormat="1" ht="13.8" thickBot="1" x14ac:dyDescent="0.3">
      <c r="A51" s="199">
        <v>6</v>
      </c>
      <c r="B51" s="917"/>
      <c r="C51" s="917"/>
      <c r="D51" s="200">
        <v>1400</v>
      </c>
      <c r="E51" s="200">
        <v>1100</v>
      </c>
      <c r="F51" s="200">
        <v>1000</v>
      </c>
      <c r="G51" s="200">
        <v>970</v>
      </c>
      <c r="H51" s="200"/>
      <c r="I51" s="198"/>
      <c r="J51" s="33">
        <f t="shared" si="10"/>
        <v>3.1461280356782382</v>
      </c>
      <c r="K51" s="33">
        <f t="shared" ref="K51:L53" si="14">IF(E51="","",LOG(E51))</f>
        <v>3.0413926851582249</v>
      </c>
      <c r="L51" s="33">
        <f t="shared" si="14"/>
        <v>3</v>
      </c>
      <c r="M51" s="33">
        <f t="shared" si="11"/>
        <v>2.9867717342662448</v>
      </c>
      <c r="N51" s="33" t="str">
        <f t="shared" si="12"/>
        <v/>
      </c>
      <c r="O51" s="15"/>
      <c r="P51" s="3"/>
      <c r="Q51" s="262"/>
      <c r="R51" s="4">
        <f t="shared" si="13"/>
        <v>4</v>
      </c>
      <c r="S51" s="3"/>
      <c r="T51" s="3"/>
      <c r="W51" s="189" t="str">
        <f t="shared" si="3"/>
        <v/>
      </c>
    </row>
    <row r="52" spans="1:23" s="4" customFormat="1" ht="13.8" thickBot="1" x14ac:dyDescent="0.3">
      <c r="A52" s="199">
        <v>7</v>
      </c>
      <c r="B52" s="892">
        <v>2008</v>
      </c>
      <c r="C52" s="914"/>
      <c r="D52" s="436">
        <v>6900</v>
      </c>
      <c r="E52" s="436">
        <v>4600</v>
      </c>
      <c r="F52" s="436">
        <v>5900</v>
      </c>
      <c r="G52" s="436">
        <v>6200</v>
      </c>
      <c r="H52" s="436"/>
      <c r="I52" s="198"/>
      <c r="J52" s="33">
        <f>IF(D52="","",LOG(D52))</f>
        <v>3.8388490907372552</v>
      </c>
      <c r="K52" s="33">
        <f t="shared" si="14"/>
        <v>3.6627578316815739</v>
      </c>
      <c r="L52" s="33">
        <f t="shared" si="14"/>
        <v>3.7708520116421442</v>
      </c>
      <c r="M52" s="33">
        <f t="shared" si="11"/>
        <v>3.7923916894982539</v>
      </c>
      <c r="N52" s="33" t="str">
        <f t="shared" si="12"/>
        <v/>
      </c>
      <c r="O52" s="15"/>
      <c r="P52" s="173">
        <f>(MAX(J52:N53)-MIN(J52:N53))^2/2</f>
        <v>1.6623975787403128E-2</v>
      </c>
      <c r="Q52" s="189">
        <f>VAR(J52:N53)</f>
        <v>3.4847734822072364E-3</v>
      </c>
      <c r="R52" s="4">
        <f t="shared" si="13"/>
        <v>4</v>
      </c>
      <c r="S52" s="3"/>
      <c r="T52" s="3"/>
      <c r="W52" s="189" t="str">
        <f t="shared" si="3"/>
        <v/>
      </c>
    </row>
    <row r="53" spans="1:23" s="4" customFormat="1" x14ac:dyDescent="0.25">
      <c r="A53" s="199">
        <v>8</v>
      </c>
      <c r="B53" s="893"/>
      <c r="C53" s="915"/>
      <c r="D53" s="436">
        <v>6900</v>
      </c>
      <c r="E53" s="436">
        <v>6200</v>
      </c>
      <c r="F53" s="436">
        <v>6100</v>
      </c>
      <c r="G53" s="436">
        <v>7000</v>
      </c>
      <c r="H53" s="436"/>
      <c r="I53" s="198"/>
      <c r="J53" s="33">
        <f>IF(D53="","",LOG(D53))</f>
        <v>3.8388490907372552</v>
      </c>
      <c r="K53" s="33">
        <f t="shared" si="14"/>
        <v>3.7923916894982539</v>
      </c>
      <c r="L53" s="33">
        <f t="shared" si="14"/>
        <v>3.7853298350107671</v>
      </c>
      <c r="M53" s="33">
        <f t="shared" si="11"/>
        <v>3.8450980400142569</v>
      </c>
      <c r="N53" s="33" t="str">
        <f t="shared" si="12"/>
        <v/>
      </c>
      <c r="O53" s="15"/>
      <c r="P53" s="3"/>
      <c r="Q53" s="189"/>
      <c r="R53" s="4">
        <f t="shared" si="13"/>
        <v>4</v>
      </c>
      <c r="W53" s="189" t="str">
        <f t="shared" si="3"/>
        <v/>
      </c>
    </row>
    <row r="54" spans="1:23" s="191" customFormat="1" x14ac:dyDescent="0.25">
      <c r="P54" s="222"/>
      <c r="Q54" s="256"/>
      <c r="W54" s="189" t="str">
        <f t="shared" si="3"/>
        <v/>
      </c>
    </row>
    <row r="55" spans="1:23" s="191" customFormat="1" x14ac:dyDescent="0.25">
      <c r="P55" s="222"/>
      <c r="Q55" s="256"/>
      <c r="W55" s="189" t="str">
        <f t="shared" si="3"/>
        <v/>
      </c>
    </row>
    <row r="56" spans="1:23" s="191" customFormat="1" x14ac:dyDescent="0.25">
      <c r="P56" s="222"/>
      <c r="Q56" s="256"/>
      <c r="W56" s="189" t="str">
        <f t="shared" si="3"/>
        <v/>
      </c>
    </row>
    <row r="57" spans="1:23" s="4" customFormat="1" ht="15.6" x14ac:dyDescent="0.25">
      <c r="A57" s="11" t="s">
        <v>24</v>
      </c>
      <c r="B57" s="11"/>
      <c r="C57" s="931" t="s">
        <v>85</v>
      </c>
      <c r="D57" s="931"/>
      <c r="E57" s="931"/>
      <c r="F57" s="931"/>
      <c r="G57" s="931"/>
      <c r="H57" s="931"/>
      <c r="I57" s="11"/>
      <c r="O57" s="15"/>
      <c r="P57" s="3"/>
      <c r="Q57" s="189"/>
      <c r="W57" s="189" t="str">
        <f t="shared" si="3"/>
        <v/>
      </c>
    </row>
    <row r="58" spans="1:23" s="4" customFormat="1" ht="15.6" x14ac:dyDescent="0.25">
      <c r="A58" s="11"/>
      <c r="B58" s="11"/>
      <c r="C58" s="12"/>
      <c r="D58" s="12"/>
      <c r="E58" s="12"/>
      <c r="F58" s="12"/>
      <c r="G58" s="12"/>
      <c r="H58" s="12"/>
      <c r="I58" s="11"/>
      <c r="O58" s="15"/>
      <c r="P58" s="3"/>
      <c r="Q58" s="189"/>
      <c r="W58" s="189" t="str">
        <f t="shared" si="3"/>
        <v/>
      </c>
    </row>
    <row r="59" spans="1:23" s="4" customFormat="1" ht="15.6" x14ac:dyDescent="0.25">
      <c r="A59" s="4" t="s">
        <v>1</v>
      </c>
      <c r="B59" s="211"/>
      <c r="C59" s="12"/>
      <c r="D59" s="12"/>
      <c r="E59" s="12"/>
      <c r="F59" s="12"/>
      <c r="G59" s="12"/>
      <c r="H59" s="12"/>
      <c r="I59" s="11"/>
      <c r="O59" s="15"/>
      <c r="P59" s="3"/>
      <c r="Q59" s="189"/>
      <c r="W59" s="189" t="str">
        <f t="shared" si="3"/>
        <v/>
      </c>
    </row>
    <row r="60" spans="1:23" s="4" customFormat="1" x14ac:dyDescent="0.25">
      <c r="C60" s="932" t="s">
        <v>55</v>
      </c>
      <c r="D60" s="903"/>
      <c r="E60" s="903"/>
      <c r="F60" s="903"/>
      <c r="G60" s="903"/>
      <c r="H60" s="903"/>
      <c r="J60" s="905" t="s">
        <v>12</v>
      </c>
      <c r="K60" s="907"/>
      <c r="L60" s="907"/>
      <c r="M60" s="907"/>
      <c r="N60" s="907"/>
      <c r="O60" s="15"/>
      <c r="P60" s="3"/>
      <c r="Q60" s="189"/>
      <c r="W60" s="189" t="str">
        <f t="shared" si="3"/>
        <v/>
      </c>
    </row>
    <row r="61" spans="1:23" s="4" customFormat="1" x14ac:dyDescent="0.25">
      <c r="A61" s="369" t="s">
        <v>11</v>
      </c>
      <c r="B61" s="370" t="s">
        <v>5</v>
      </c>
      <c r="C61" s="301" t="s">
        <v>2</v>
      </c>
      <c r="D61" s="371">
        <v>1</v>
      </c>
      <c r="E61" s="371">
        <v>2</v>
      </c>
      <c r="F61" s="371">
        <v>3</v>
      </c>
      <c r="G61" s="301">
        <v>4</v>
      </c>
      <c r="H61" s="301">
        <v>5</v>
      </c>
      <c r="I61" s="301"/>
      <c r="J61" s="300">
        <v>1</v>
      </c>
      <c r="K61" s="30">
        <v>2</v>
      </c>
      <c r="L61" s="30">
        <v>3</v>
      </c>
      <c r="M61" s="31">
        <v>4</v>
      </c>
      <c r="N61" s="32">
        <v>5</v>
      </c>
      <c r="O61" s="15"/>
      <c r="P61" s="3"/>
      <c r="Q61" s="189"/>
      <c r="W61" s="189" t="str">
        <f t="shared" si="3"/>
        <v/>
      </c>
    </row>
    <row r="62" spans="1:23" s="191" customFormat="1" ht="13.8" thickBot="1" x14ac:dyDescent="0.3">
      <c r="A62" s="240"/>
      <c r="B62" s="240"/>
      <c r="C62" s="240"/>
      <c r="D62" s="240"/>
      <c r="E62" s="240"/>
      <c r="F62" s="240"/>
      <c r="G62" s="240"/>
      <c r="H62" s="240"/>
      <c r="I62" s="240"/>
      <c r="P62" s="222"/>
      <c r="Q62" s="256"/>
      <c r="W62" s="189" t="str">
        <f t="shared" si="3"/>
        <v/>
      </c>
    </row>
    <row r="63" spans="1:23" s="191" customFormat="1" ht="13.8" thickBot="1" x14ac:dyDescent="0.3">
      <c r="A63" s="240"/>
      <c r="B63" s="221">
        <v>2006</v>
      </c>
      <c r="C63" s="221">
        <v>5500</v>
      </c>
      <c r="D63" s="200">
        <v>2100</v>
      </c>
      <c r="E63" s="200">
        <v>2100</v>
      </c>
      <c r="F63" s="350">
        <v>2500</v>
      </c>
      <c r="G63" s="200">
        <v>2200</v>
      </c>
      <c r="H63" s="240"/>
      <c r="I63" s="240"/>
      <c r="J63" s="362">
        <f t="shared" ref="J63:L65" si="15">IF(D63="","",LOG(D63))</f>
        <v>3.3222192947339191</v>
      </c>
      <c r="K63" s="33">
        <f t="shared" si="15"/>
        <v>3.3222192947339191</v>
      </c>
      <c r="L63" s="33">
        <f t="shared" si="15"/>
        <v>3.3979400086720375</v>
      </c>
      <c r="M63" s="33">
        <f t="shared" ref="M63:O66" si="16">IF(G63="","",LOG(G63))</f>
        <v>3.3424226808222062</v>
      </c>
      <c r="N63" s="33" t="str">
        <f t="shared" si="16"/>
        <v/>
      </c>
      <c r="P63" s="173">
        <f>(MAX(J63:N63)-MIN(J63:N63))^2/2</f>
        <v>2.8668132596491799E-3</v>
      </c>
      <c r="Q63" s="189">
        <f>VAR(J63:N63)</f>
        <v>1.2804816957539299E-3</v>
      </c>
      <c r="R63" s="4">
        <f>COUNT(J63:O63)</f>
        <v>4</v>
      </c>
      <c r="W63" s="189">
        <f t="shared" si="3"/>
        <v>1.2804816957539299E-3</v>
      </c>
    </row>
    <row r="64" spans="1:23" s="191" customFormat="1" ht="13.8" thickBot="1" x14ac:dyDescent="0.3">
      <c r="A64" s="240"/>
      <c r="B64" s="941">
        <v>2007</v>
      </c>
      <c r="C64" s="941">
        <v>970</v>
      </c>
      <c r="D64" s="289">
        <v>2100</v>
      </c>
      <c r="E64" s="289">
        <v>2200</v>
      </c>
      <c r="F64" s="501">
        <v>2500</v>
      </c>
      <c r="G64" s="280"/>
      <c r="H64" s="280"/>
      <c r="I64" s="280"/>
      <c r="J64" s="500">
        <f t="shared" si="15"/>
        <v>3.3222192947339191</v>
      </c>
      <c r="K64" s="260">
        <f t="shared" si="15"/>
        <v>3.3424226808222062</v>
      </c>
      <c r="L64" s="260">
        <f t="shared" si="15"/>
        <v>3.3979400086720375</v>
      </c>
      <c r="M64" s="33" t="str">
        <f t="shared" si="16"/>
        <v/>
      </c>
      <c r="N64" s="33" t="str">
        <f t="shared" si="16"/>
        <v/>
      </c>
      <c r="P64" s="173">
        <f>(MAX(J64:N65)-MIN(J64:N65))^2/2</f>
        <v>2.8668132596491799E-3</v>
      </c>
      <c r="Q64" s="189">
        <f>VAR(J64:N65)</f>
        <v>6.6498587184148268E-4</v>
      </c>
      <c r="R64" s="4">
        <f>COUNT(J64:O65)</f>
        <v>6</v>
      </c>
      <c r="W64" s="189" t="str">
        <f t="shared" si="3"/>
        <v/>
      </c>
    </row>
    <row r="65" spans="1:28" s="191" customFormat="1" ht="13.8" thickBot="1" x14ac:dyDescent="0.3">
      <c r="A65" s="240"/>
      <c r="B65" s="941"/>
      <c r="C65" s="941"/>
      <c r="D65" s="289">
        <v>2300</v>
      </c>
      <c r="E65" s="289">
        <v>2300</v>
      </c>
      <c r="F65" s="501">
        <v>2200</v>
      </c>
      <c r="G65" s="280"/>
      <c r="H65" s="280"/>
      <c r="I65" s="280"/>
      <c r="J65" s="500">
        <f t="shared" si="15"/>
        <v>3.3617278360175931</v>
      </c>
      <c r="K65" s="260">
        <f>IF(E65="","",LOG(E65))</f>
        <v>3.3617278360175931</v>
      </c>
      <c r="L65" s="260">
        <f>IF(F65="","",LOG(F65))</f>
        <v>3.3424226808222062</v>
      </c>
      <c r="M65" s="260" t="str">
        <f t="shared" si="16"/>
        <v/>
      </c>
      <c r="N65" s="260" t="str">
        <f t="shared" si="16"/>
        <v/>
      </c>
      <c r="P65" s="222"/>
      <c r="Q65" s="256"/>
      <c r="S65" s="3"/>
      <c r="T65" s="3"/>
      <c r="U65" s="4"/>
      <c r="V65" s="4"/>
      <c r="W65" s="189" t="str">
        <f t="shared" si="3"/>
        <v/>
      </c>
      <c r="X65" s="4"/>
      <c r="Y65" s="4"/>
      <c r="Z65" s="4"/>
      <c r="AA65" s="4"/>
      <c r="AB65" s="4"/>
    </row>
    <row r="66" spans="1:28" s="191" customFormat="1" x14ac:dyDescent="0.25">
      <c r="A66" s="240"/>
      <c r="B66" s="295">
        <v>2008</v>
      </c>
      <c r="C66" s="295"/>
      <c r="D66" s="295">
        <v>5200</v>
      </c>
      <c r="E66" s="295">
        <v>5500</v>
      </c>
      <c r="F66" s="295">
        <v>5500</v>
      </c>
      <c r="G66" s="295">
        <v>5500</v>
      </c>
      <c r="H66" s="295">
        <v>5600</v>
      </c>
      <c r="I66" s="295">
        <v>5500</v>
      </c>
      <c r="J66" s="362">
        <f>IF(D66="","",LOG(D66))</f>
        <v>3.716003343634799</v>
      </c>
      <c r="K66" s="33">
        <f>IF(E66="","",LOG(E66))</f>
        <v>3.7403626894942437</v>
      </c>
      <c r="L66" s="33">
        <f>IF(F66="","",LOG(F66))</f>
        <v>3.7403626894942437</v>
      </c>
      <c r="M66" s="33">
        <f t="shared" si="16"/>
        <v>3.7403626894942437</v>
      </c>
      <c r="N66" s="33">
        <f t="shared" si="16"/>
        <v>3.7481880270062002</v>
      </c>
      <c r="O66" s="33">
        <f t="shared" si="16"/>
        <v>3.7403626894942437</v>
      </c>
      <c r="P66" s="173">
        <f>(MAX(J66:O66)-MIN(J66:O66))^2/2</f>
        <v>5.1792692185867559E-4</v>
      </c>
      <c r="Q66" s="189">
        <f>VAR(J66:O66)</f>
        <v>1.2181027984072216E-4</v>
      </c>
      <c r="R66" s="4">
        <f>COUNT(J66:O66)</f>
        <v>6</v>
      </c>
      <c r="S66" s="3"/>
      <c r="T66" s="3"/>
      <c r="U66" s="4"/>
      <c r="V66" s="4"/>
      <c r="W66" s="189" t="str">
        <f t="shared" si="3"/>
        <v/>
      </c>
      <c r="X66" s="4"/>
      <c r="Y66" s="4"/>
      <c r="Z66" s="4"/>
      <c r="AA66" s="4"/>
      <c r="AB66" s="4"/>
    </row>
    <row r="67" spans="1:28" s="191" customFormat="1" x14ac:dyDescent="0.25">
      <c r="A67" s="240"/>
      <c r="B67" s="240"/>
      <c r="C67" s="240"/>
      <c r="D67" s="240"/>
      <c r="E67" s="240"/>
      <c r="F67" s="240"/>
      <c r="G67" s="240"/>
      <c r="H67" s="240"/>
      <c r="I67" s="240"/>
      <c r="P67" s="222"/>
      <c r="Q67" s="265"/>
      <c r="R67" s="222"/>
      <c r="S67" s="222"/>
      <c r="T67" s="222"/>
      <c r="W67" s="189" t="str">
        <f t="shared" si="3"/>
        <v/>
      </c>
    </row>
    <row r="68" spans="1:28" s="4" customFormat="1" ht="14.4" customHeight="1" x14ac:dyDescent="0.25">
      <c r="A68" s="11" t="s">
        <v>24</v>
      </c>
      <c r="B68" s="11"/>
      <c r="C68" s="931" t="s">
        <v>86</v>
      </c>
      <c r="D68" s="931"/>
      <c r="E68" s="931"/>
      <c r="F68" s="931"/>
      <c r="G68" s="931"/>
      <c r="H68" s="931"/>
      <c r="I68" s="11"/>
      <c r="O68" s="15"/>
      <c r="P68" s="3"/>
      <c r="Q68" s="265"/>
      <c r="R68" s="222"/>
      <c r="S68" s="222"/>
      <c r="T68" s="222"/>
      <c r="U68" s="191"/>
      <c r="V68" s="191"/>
      <c r="W68" s="189" t="str">
        <f t="shared" si="3"/>
        <v/>
      </c>
      <c r="X68" s="191"/>
      <c r="Y68" s="191"/>
      <c r="Z68" s="191"/>
      <c r="AA68" s="191"/>
      <c r="AB68" s="191"/>
    </row>
    <row r="69" spans="1:28" s="4" customFormat="1" ht="14.4" customHeight="1" x14ac:dyDescent="0.25">
      <c r="A69" s="11"/>
      <c r="B69" s="11"/>
      <c r="C69" s="12"/>
      <c r="D69" s="12"/>
      <c r="E69" s="12"/>
      <c r="F69" s="12"/>
      <c r="G69" s="12"/>
      <c r="H69" s="12"/>
      <c r="I69" s="11"/>
      <c r="O69" s="15"/>
      <c r="P69" s="3"/>
      <c r="Q69" s="262"/>
      <c r="R69" s="3"/>
      <c r="S69" s="3"/>
      <c r="T69" s="3"/>
      <c r="W69" s="189" t="str">
        <f t="shared" ref="W69:W108" si="17">IF(Q69="","",IF(C69=5500,Q69,""))</f>
        <v/>
      </c>
    </row>
    <row r="70" spans="1:28" s="4" customFormat="1" ht="14.4" customHeight="1" x14ac:dyDescent="0.25">
      <c r="A70" s="4" t="s">
        <v>1</v>
      </c>
      <c r="B70" s="211" t="s">
        <v>78</v>
      </c>
      <c r="C70" s="12"/>
      <c r="D70" s="12"/>
      <c r="E70" s="12"/>
      <c r="F70" s="12"/>
      <c r="G70" s="12"/>
      <c r="H70" s="12"/>
      <c r="I70" s="11"/>
      <c r="O70" s="15"/>
      <c r="P70" s="3"/>
      <c r="Q70" s="262"/>
      <c r="R70" s="3"/>
      <c r="S70" s="3"/>
      <c r="T70" s="3"/>
      <c r="W70" s="189" t="str">
        <f t="shared" si="17"/>
        <v/>
      </c>
    </row>
    <row r="71" spans="1:28" s="4" customFormat="1" x14ac:dyDescent="0.25">
      <c r="C71" s="905" t="s">
        <v>55</v>
      </c>
      <c r="D71" s="906"/>
      <c r="E71" s="906"/>
      <c r="F71" s="906"/>
      <c r="G71" s="906"/>
      <c r="H71" s="906"/>
      <c r="J71" s="905" t="s">
        <v>12</v>
      </c>
      <c r="K71" s="907"/>
      <c r="L71" s="907"/>
      <c r="M71" s="907"/>
      <c r="N71" s="907"/>
      <c r="O71" s="15"/>
      <c r="P71" s="3"/>
      <c r="Q71" s="262"/>
      <c r="R71" s="3"/>
      <c r="S71" s="3"/>
      <c r="T71" s="3"/>
      <c r="W71" s="189" t="str">
        <f t="shared" si="17"/>
        <v/>
      </c>
    </row>
    <row r="72" spans="1:28" s="4" customFormat="1" ht="13.8" thickBot="1" x14ac:dyDescent="0.3">
      <c r="A72" s="212" t="s">
        <v>11</v>
      </c>
      <c r="B72" s="213" t="s">
        <v>5</v>
      </c>
      <c r="C72" s="30" t="s">
        <v>2</v>
      </c>
      <c r="D72" s="217">
        <v>1</v>
      </c>
      <c r="E72" s="217">
        <v>2</v>
      </c>
      <c r="F72" s="217">
        <v>3</v>
      </c>
      <c r="G72" s="218">
        <v>4</v>
      </c>
      <c r="H72" s="218">
        <v>5</v>
      </c>
      <c r="I72" s="219"/>
      <c r="J72" s="29">
        <v>1</v>
      </c>
      <c r="K72" s="30">
        <v>2</v>
      </c>
      <c r="L72" s="30">
        <v>3</v>
      </c>
      <c r="M72" s="31">
        <v>4</v>
      </c>
      <c r="N72" s="32">
        <v>5</v>
      </c>
      <c r="O72" s="15"/>
      <c r="P72" s="3"/>
      <c r="Q72" s="262"/>
      <c r="R72" s="3"/>
      <c r="S72" s="3"/>
      <c r="T72" s="3"/>
      <c r="W72" s="189" t="str">
        <f t="shared" si="17"/>
        <v/>
      </c>
    </row>
    <row r="73" spans="1:28" s="4" customFormat="1" ht="13.8" thickBot="1" x14ac:dyDescent="0.3">
      <c r="A73" s="196">
        <v>1</v>
      </c>
      <c r="B73" s="918">
        <v>2006</v>
      </c>
      <c r="C73" s="918">
        <v>113</v>
      </c>
      <c r="D73" s="197">
        <v>110</v>
      </c>
      <c r="E73" s="197">
        <v>160</v>
      </c>
      <c r="F73" s="197">
        <v>140</v>
      </c>
      <c r="G73" s="197"/>
      <c r="H73" s="197"/>
      <c r="I73" s="198"/>
      <c r="J73" s="33">
        <f t="shared" ref="J73:L76" si="18">IF(D73="","",LOG(D73))</f>
        <v>2.0413926851582249</v>
      </c>
      <c r="K73" s="33">
        <f t="shared" si="18"/>
        <v>2.2041199826559246</v>
      </c>
      <c r="L73" s="33">
        <f t="shared" si="18"/>
        <v>2.1461280356782382</v>
      </c>
      <c r="M73" s="33" t="str">
        <f t="shared" ref="M73:N77" si="19">IF(G73="","",LOG(G73))</f>
        <v/>
      </c>
      <c r="N73" s="33" t="str">
        <f t="shared" si="19"/>
        <v/>
      </c>
      <c r="O73" s="15"/>
      <c r="P73" s="173">
        <f>(MAX(J73:N74)-MIN(J73:N74))^2/2</f>
        <v>1.3240086675452423E-2</v>
      </c>
      <c r="Q73" s="189">
        <f>VAR(J73:N74)</f>
        <v>2.869318526034976E-3</v>
      </c>
      <c r="R73" s="4">
        <f>COUNT(J73:O73)</f>
        <v>3</v>
      </c>
      <c r="S73" s="3"/>
      <c r="T73" s="3"/>
      <c r="W73" s="189" t="str">
        <f t="shared" si="17"/>
        <v/>
      </c>
    </row>
    <row r="74" spans="1:28" s="4" customFormat="1" ht="13.8" thickBot="1" x14ac:dyDescent="0.3">
      <c r="A74" s="199">
        <v>2</v>
      </c>
      <c r="B74" s="917"/>
      <c r="C74" s="917"/>
      <c r="D74" s="200">
        <v>140</v>
      </c>
      <c r="E74" s="200">
        <v>130</v>
      </c>
      <c r="F74" s="200">
        <v>130</v>
      </c>
      <c r="G74" s="200"/>
      <c r="H74" s="200"/>
      <c r="I74" s="198"/>
      <c r="J74" s="33">
        <f t="shared" si="18"/>
        <v>2.1461280356782382</v>
      </c>
      <c r="K74" s="33">
        <f t="shared" si="18"/>
        <v>2.1139433523068369</v>
      </c>
      <c r="L74" s="33">
        <f t="shared" si="18"/>
        <v>2.1139433523068369</v>
      </c>
      <c r="M74" s="33" t="str">
        <f t="shared" si="19"/>
        <v/>
      </c>
      <c r="N74" s="33" t="str">
        <f t="shared" si="19"/>
        <v/>
      </c>
      <c r="O74" s="15"/>
      <c r="P74" s="3"/>
      <c r="Q74" s="262"/>
      <c r="R74" s="4">
        <f>COUNT(J74:O74)</f>
        <v>3</v>
      </c>
      <c r="S74" s="3"/>
      <c r="T74" s="3"/>
      <c r="W74" s="189" t="str">
        <f t="shared" si="17"/>
        <v/>
      </c>
    </row>
    <row r="75" spans="1:28" s="4" customFormat="1" ht="13.8" thickBot="1" x14ac:dyDescent="0.3">
      <c r="A75" s="199">
        <v>3</v>
      </c>
      <c r="B75" s="3">
        <v>2006</v>
      </c>
      <c r="C75" s="200">
        <v>5500</v>
      </c>
      <c r="D75" s="200">
        <v>7700</v>
      </c>
      <c r="E75" s="200">
        <v>8100</v>
      </c>
      <c r="F75" s="200">
        <v>9600</v>
      </c>
      <c r="G75" s="200">
        <v>9100</v>
      </c>
      <c r="H75" s="200"/>
      <c r="I75" s="198"/>
      <c r="J75" s="33">
        <f t="shared" si="18"/>
        <v>3.8864907251724818</v>
      </c>
      <c r="K75" s="33">
        <f t="shared" si="18"/>
        <v>3.90848501887865</v>
      </c>
      <c r="L75" s="33">
        <f t="shared" si="18"/>
        <v>3.9822712330395684</v>
      </c>
      <c r="M75" s="33">
        <f t="shared" si="19"/>
        <v>3.9590413923210934</v>
      </c>
      <c r="N75" s="33" t="str">
        <f t="shared" si="19"/>
        <v/>
      </c>
      <c r="O75" s="15"/>
      <c r="P75" s="173">
        <f>(MAX(J75:N75)-MIN(J75:N75))^2/2</f>
        <v>4.5869528436385176E-3</v>
      </c>
      <c r="Q75" s="189">
        <f>VAR(J75:N75)</f>
        <v>1.9551026451897747E-3</v>
      </c>
      <c r="R75" s="4">
        <f>COUNT(J75:O75)</f>
        <v>4</v>
      </c>
      <c r="W75" s="189">
        <f t="shared" si="17"/>
        <v>1.9551026451897747E-3</v>
      </c>
    </row>
    <row r="76" spans="1:28" s="4" customFormat="1" ht="13.8" thickBot="1" x14ac:dyDescent="0.3">
      <c r="A76" s="199">
        <v>4</v>
      </c>
      <c r="B76" s="200">
        <v>2007</v>
      </c>
      <c r="C76" s="200">
        <v>970</v>
      </c>
      <c r="D76" s="200">
        <v>850</v>
      </c>
      <c r="E76" s="200">
        <v>840</v>
      </c>
      <c r="F76" s="200">
        <v>920</v>
      </c>
      <c r="G76" s="200"/>
      <c r="H76" s="200"/>
      <c r="I76" s="198"/>
      <c r="J76" s="33">
        <f t="shared" si="18"/>
        <v>2.9294189257142929</v>
      </c>
      <c r="K76" s="33">
        <f>IF(E76="","",LOG(E76))</f>
        <v>2.9242792860618816</v>
      </c>
      <c r="L76" s="33">
        <f>IF(F76="","",LOG(F76))</f>
        <v>2.9637878273455551</v>
      </c>
      <c r="M76" s="33" t="str">
        <f t="shared" si="19"/>
        <v/>
      </c>
      <c r="N76" s="33" t="str">
        <f t="shared" si="19"/>
        <v/>
      </c>
      <c r="O76" s="15"/>
      <c r="P76" s="173">
        <f>(MAX(J76:N76)-MIN(J76:N76))^2/2</f>
        <v>7.8046241718186815E-4</v>
      </c>
      <c r="Q76" s="189">
        <f>VAR(J76:N76)</f>
        <v>4.6142702157662616E-4</v>
      </c>
      <c r="R76" s="4">
        <f>COUNT(J76:O76)</f>
        <v>3</v>
      </c>
      <c r="W76" s="189" t="str">
        <f t="shared" si="17"/>
        <v/>
      </c>
    </row>
    <row r="77" spans="1:28" s="4" customFormat="1" x14ac:dyDescent="0.25">
      <c r="A77" s="199">
        <v>5</v>
      </c>
      <c r="B77" s="27">
        <v>2008</v>
      </c>
      <c r="C77" s="27">
        <v>1560</v>
      </c>
      <c r="D77" s="27">
        <v>2300</v>
      </c>
      <c r="E77" s="27">
        <v>2200</v>
      </c>
      <c r="F77" s="27">
        <v>2700</v>
      </c>
      <c r="G77" s="27"/>
      <c r="H77" s="27"/>
      <c r="I77" s="9"/>
      <c r="J77" s="33">
        <f>IF(D77="","",LOG(D77))</f>
        <v>3.3617278360175931</v>
      </c>
      <c r="K77" s="33">
        <f>IF(E77="","",LOG(E77))</f>
        <v>3.3424226808222062</v>
      </c>
      <c r="L77" s="33">
        <f>IF(F77="","",LOG(F77))</f>
        <v>3.4313637641589874</v>
      </c>
      <c r="M77" s="33" t="str">
        <f t="shared" si="19"/>
        <v/>
      </c>
      <c r="N77" s="33" t="str">
        <f t="shared" si="19"/>
        <v/>
      </c>
      <c r="O77" s="15"/>
      <c r="P77" s="173">
        <f>(MAX(J77:N77)-MIN(J77:N77))^2/2</f>
        <v>3.9552581525601283E-3</v>
      </c>
      <c r="Q77" s="189">
        <f>VAR(J77:N77)</f>
        <v>2.1887279683919436E-3</v>
      </c>
      <c r="R77" s="4">
        <f>COUNT(J77:O77)</f>
        <v>3</v>
      </c>
      <c r="W77" s="189" t="str">
        <f t="shared" si="17"/>
        <v/>
      </c>
    </row>
    <row r="78" spans="1:28" s="191" customFormat="1" x14ac:dyDescent="0.25">
      <c r="P78" s="222"/>
      <c r="Q78" s="256"/>
      <c r="W78" s="189" t="str">
        <f t="shared" si="17"/>
        <v/>
      </c>
    </row>
    <row r="79" spans="1:28" s="191" customFormat="1" x14ac:dyDescent="0.25">
      <c r="P79" s="222"/>
      <c r="Q79" s="256"/>
      <c r="W79" s="189" t="str">
        <f t="shared" si="17"/>
        <v/>
      </c>
    </row>
    <row r="80" spans="1:28" s="4" customFormat="1" ht="14.4" customHeight="1" x14ac:dyDescent="0.25">
      <c r="A80" s="4" t="s">
        <v>1</v>
      </c>
      <c r="B80" s="211" t="s">
        <v>74</v>
      </c>
      <c r="C80" s="12"/>
      <c r="D80" s="12"/>
      <c r="E80" s="12"/>
      <c r="F80" s="12"/>
      <c r="G80" s="12"/>
      <c r="H80" s="12"/>
      <c r="I80" s="11"/>
      <c r="O80" s="15"/>
      <c r="P80" s="3"/>
      <c r="Q80" s="189"/>
      <c r="W80" s="189" t="str">
        <f t="shared" si="17"/>
        <v/>
      </c>
    </row>
    <row r="81" spans="1:23" s="4" customFormat="1" x14ac:dyDescent="0.25">
      <c r="C81" s="905" t="s">
        <v>55</v>
      </c>
      <c r="D81" s="906"/>
      <c r="E81" s="906"/>
      <c r="F81" s="906"/>
      <c r="G81" s="906"/>
      <c r="H81" s="906"/>
      <c r="J81" s="905" t="s">
        <v>12</v>
      </c>
      <c r="K81" s="907"/>
      <c r="L81" s="907"/>
      <c r="M81" s="907"/>
      <c r="N81" s="907"/>
      <c r="O81" s="15"/>
      <c r="P81" s="3"/>
      <c r="Q81" s="189"/>
      <c r="W81" s="189" t="str">
        <f t="shared" si="17"/>
        <v/>
      </c>
    </row>
    <row r="82" spans="1:23" s="4" customFormat="1" ht="13.8" thickBot="1" x14ac:dyDescent="0.3">
      <c r="A82" s="212" t="s">
        <v>11</v>
      </c>
      <c r="B82" s="213" t="s">
        <v>5</v>
      </c>
      <c r="C82" s="30" t="s">
        <v>2</v>
      </c>
      <c r="D82" s="217">
        <v>1</v>
      </c>
      <c r="E82" s="217">
        <v>2</v>
      </c>
      <c r="F82" s="217">
        <v>3</v>
      </c>
      <c r="G82" s="218">
        <v>4</v>
      </c>
      <c r="H82" s="218">
        <v>5</v>
      </c>
      <c r="I82" s="219"/>
      <c r="J82" s="29">
        <v>1</v>
      </c>
      <c r="K82" s="30">
        <v>2</v>
      </c>
      <c r="L82" s="30">
        <v>3</v>
      </c>
      <c r="M82" s="31">
        <v>4</v>
      </c>
      <c r="N82" s="32">
        <v>5</v>
      </c>
      <c r="O82" s="15"/>
      <c r="P82" s="3"/>
      <c r="Q82" s="189"/>
      <c r="W82" s="189" t="str">
        <f t="shared" si="17"/>
        <v/>
      </c>
    </row>
    <row r="83" spans="1:23" s="4" customFormat="1" ht="13.8" thickBot="1" x14ac:dyDescent="0.3">
      <c r="A83" s="196">
        <v>1</v>
      </c>
      <c r="B83" s="197">
        <v>2007</v>
      </c>
      <c r="C83" s="197">
        <v>300</v>
      </c>
      <c r="D83" s="197">
        <v>290</v>
      </c>
      <c r="E83" s="197"/>
      <c r="F83" s="197">
        <v>320</v>
      </c>
      <c r="G83" s="197">
        <v>390</v>
      </c>
      <c r="H83" s="197"/>
      <c r="I83" s="198"/>
      <c r="J83" s="33" t="s">
        <v>98</v>
      </c>
      <c r="K83" s="33" t="str">
        <f t="shared" ref="J83:L87" si="20">IF(E83="","",LOG(E83))</f>
        <v/>
      </c>
      <c r="L83" s="33">
        <f t="shared" si="20"/>
        <v>2.5051499783199058</v>
      </c>
      <c r="M83" s="33">
        <f t="shared" ref="M83:N87" si="21">IF(G83="","",LOG(G83))</f>
        <v>2.5910646070264991</v>
      </c>
      <c r="N83" s="33" t="str">
        <f t="shared" si="21"/>
        <v/>
      </c>
      <c r="O83" s="15"/>
      <c r="P83" s="173">
        <f>(MAX(J83:N83)-MIN(J83:N83))^2/2</f>
        <v>3.6906617128958908E-3</v>
      </c>
      <c r="Q83" s="189">
        <f>VAR(J83:N83)</f>
        <v>3.6906617128958908E-3</v>
      </c>
      <c r="R83" s="4">
        <f>COUNT(J83:O83)</f>
        <v>2</v>
      </c>
      <c r="W83" s="189" t="str">
        <f t="shared" si="17"/>
        <v/>
      </c>
    </row>
    <row r="84" spans="1:23" s="4" customFormat="1" ht="13.8" thickBot="1" x14ac:dyDescent="0.3">
      <c r="A84" s="199">
        <v>2</v>
      </c>
      <c r="B84" s="200"/>
      <c r="C84" s="200"/>
      <c r="D84" s="200"/>
      <c r="E84" s="200"/>
      <c r="F84" s="200"/>
      <c r="G84" s="200"/>
      <c r="H84" s="200"/>
      <c r="I84" s="198"/>
      <c r="J84" s="33" t="str">
        <f t="shared" si="20"/>
        <v/>
      </c>
      <c r="K84" s="33" t="str">
        <f t="shared" si="20"/>
        <v/>
      </c>
      <c r="L84" s="33" t="str">
        <f t="shared" si="20"/>
        <v/>
      </c>
      <c r="M84" s="33" t="str">
        <f t="shared" si="21"/>
        <v/>
      </c>
      <c r="N84" s="33" t="str">
        <f t="shared" si="21"/>
        <v/>
      </c>
      <c r="O84" s="15"/>
      <c r="P84" s="3"/>
      <c r="Q84" s="262"/>
      <c r="R84" s="4">
        <f>COUNT(J84:O84)</f>
        <v>0</v>
      </c>
      <c r="S84" s="3"/>
      <c r="T84" s="3"/>
      <c r="W84" s="189" t="str">
        <f t="shared" si="17"/>
        <v/>
      </c>
    </row>
    <row r="85" spans="1:23" s="4" customFormat="1" ht="13.8" thickBot="1" x14ac:dyDescent="0.3">
      <c r="A85" s="199">
        <v>3</v>
      </c>
      <c r="B85" s="200"/>
      <c r="C85" s="200"/>
      <c r="D85" s="200"/>
      <c r="E85" s="200"/>
      <c r="F85" s="200"/>
      <c r="G85" s="200"/>
      <c r="H85" s="200"/>
      <c r="I85" s="198"/>
      <c r="J85" s="33" t="str">
        <f t="shared" si="20"/>
        <v/>
      </c>
      <c r="K85" s="33" t="str">
        <f t="shared" si="20"/>
        <v/>
      </c>
      <c r="L85" s="33" t="str">
        <f t="shared" si="20"/>
        <v/>
      </c>
      <c r="M85" s="33" t="str">
        <f t="shared" si="21"/>
        <v/>
      </c>
      <c r="N85" s="33" t="str">
        <f t="shared" si="21"/>
        <v/>
      </c>
      <c r="O85" s="15"/>
      <c r="P85" s="3"/>
      <c r="Q85" s="262"/>
      <c r="R85" s="4">
        <f>COUNT(J85:O85)</f>
        <v>0</v>
      </c>
      <c r="S85" s="3"/>
      <c r="T85" s="3"/>
      <c r="W85" s="189" t="str">
        <f t="shared" si="17"/>
        <v/>
      </c>
    </row>
    <row r="86" spans="1:23" s="4" customFormat="1" ht="13.8" thickBot="1" x14ac:dyDescent="0.3">
      <c r="A86" s="199">
        <v>4</v>
      </c>
      <c r="B86" s="200"/>
      <c r="C86" s="200"/>
      <c r="D86" s="200"/>
      <c r="E86" s="200"/>
      <c r="F86" s="200"/>
      <c r="G86" s="200"/>
      <c r="H86" s="200"/>
      <c r="I86" s="198"/>
      <c r="J86" s="33" t="str">
        <f t="shared" si="20"/>
        <v/>
      </c>
      <c r="K86" s="33" t="str">
        <f t="shared" si="20"/>
        <v/>
      </c>
      <c r="L86" s="33" t="str">
        <f t="shared" si="20"/>
        <v/>
      </c>
      <c r="M86" s="33" t="str">
        <f t="shared" si="21"/>
        <v/>
      </c>
      <c r="N86" s="33" t="str">
        <f t="shared" si="21"/>
        <v/>
      </c>
      <c r="O86" s="15"/>
      <c r="P86" s="3"/>
      <c r="Q86" s="189"/>
      <c r="R86" s="4">
        <f>COUNT(J86:O86)</f>
        <v>0</v>
      </c>
      <c r="W86" s="189" t="str">
        <f t="shared" si="17"/>
        <v/>
      </c>
    </row>
    <row r="87" spans="1:23" s="4" customFormat="1" x14ac:dyDescent="0.25">
      <c r="A87" s="199">
        <v>5</v>
      </c>
      <c r="B87" s="200"/>
      <c r="C87" s="200"/>
      <c r="D87" s="200"/>
      <c r="E87" s="200"/>
      <c r="F87" s="200"/>
      <c r="G87" s="200"/>
      <c r="H87" s="200"/>
      <c r="I87" s="198"/>
      <c r="J87" s="33" t="str">
        <f t="shared" si="20"/>
        <v/>
      </c>
      <c r="K87" s="33" t="str">
        <f t="shared" si="20"/>
        <v/>
      </c>
      <c r="L87" s="33" t="str">
        <f t="shared" si="20"/>
        <v/>
      </c>
      <c r="M87" s="33" t="str">
        <f t="shared" si="21"/>
        <v/>
      </c>
      <c r="N87" s="33" t="str">
        <f t="shared" si="21"/>
        <v/>
      </c>
      <c r="O87" s="15"/>
      <c r="P87" s="3"/>
      <c r="Q87" s="189"/>
      <c r="R87" s="4">
        <f>COUNT(J87:O87)</f>
        <v>0</v>
      </c>
      <c r="W87" s="189" t="str">
        <f t="shared" si="17"/>
        <v/>
      </c>
    </row>
    <row r="88" spans="1:23" s="191" customFormat="1" x14ac:dyDescent="0.25">
      <c r="P88" s="222"/>
      <c r="Q88" s="256"/>
      <c r="W88" s="189" t="str">
        <f t="shared" si="17"/>
        <v/>
      </c>
    </row>
    <row r="89" spans="1:23" s="191" customFormat="1" x14ac:dyDescent="0.25">
      <c r="P89" s="222"/>
      <c r="Q89" s="256"/>
      <c r="W89" s="189" t="str">
        <f t="shared" si="17"/>
        <v/>
      </c>
    </row>
    <row r="90" spans="1:23" s="191" customFormat="1" ht="15.6" x14ac:dyDescent="0.25">
      <c r="A90" s="11" t="s">
        <v>24</v>
      </c>
      <c r="B90" s="11"/>
      <c r="C90" s="931" t="s">
        <v>86</v>
      </c>
      <c r="D90" s="931"/>
      <c r="E90" s="931"/>
      <c r="F90" s="931"/>
      <c r="G90" s="931"/>
      <c r="H90" s="931"/>
      <c r="P90" s="222"/>
      <c r="Q90" s="256"/>
      <c r="W90" s="189" t="str">
        <f t="shared" si="17"/>
        <v/>
      </c>
    </row>
    <row r="91" spans="1:23" s="191" customFormat="1" ht="15.6" x14ac:dyDescent="0.25">
      <c r="A91" s="11"/>
      <c r="B91" s="11"/>
      <c r="C91" s="12"/>
      <c r="D91" s="12"/>
      <c r="E91" s="12"/>
      <c r="F91" s="12"/>
      <c r="G91" s="12"/>
      <c r="H91" s="12"/>
      <c r="P91" s="222"/>
      <c r="Q91" s="256"/>
      <c r="W91" s="189" t="str">
        <f t="shared" si="17"/>
        <v/>
      </c>
    </row>
    <row r="92" spans="1:23" s="191" customFormat="1" ht="15.6" x14ac:dyDescent="0.25">
      <c r="A92" s="11"/>
      <c r="B92" s="11"/>
      <c r="C92" s="12"/>
      <c r="D92" s="12"/>
      <c r="E92" s="12"/>
      <c r="F92" s="12"/>
      <c r="G92" s="12"/>
      <c r="H92" s="12"/>
      <c r="P92" s="222"/>
      <c r="Q92" s="256"/>
      <c r="W92" s="189" t="str">
        <f t="shared" si="17"/>
        <v/>
      </c>
    </row>
    <row r="93" spans="1:23" s="191" customFormat="1" ht="13.8" thickBot="1" x14ac:dyDescent="0.3">
      <c r="A93" s="212" t="s">
        <v>11</v>
      </c>
      <c r="B93" s="213" t="s">
        <v>5</v>
      </c>
      <c r="C93" s="30" t="s">
        <v>2</v>
      </c>
      <c r="D93" s="217">
        <v>1</v>
      </c>
      <c r="E93" s="217">
        <v>2</v>
      </c>
      <c r="F93" s="217">
        <v>3</v>
      </c>
      <c r="G93" s="218">
        <v>4</v>
      </c>
      <c r="H93" s="218">
        <v>5</v>
      </c>
      <c r="I93" s="219">
        <v>6</v>
      </c>
      <c r="J93" s="29">
        <v>1</v>
      </c>
      <c r="K93" s="30">
        <v>2</v>
      </c>
      <c r="L93" s="30">
        <v>3</v>
      </c>
      <c r="M93" s="31">
        <v>4</v>
      </c>
      <c r="N93" s="32">
        <v>5</v>
      </c>
      <c r="O93" s="32">
        <v>6</v>
      </c>
      <c r="P93" s="222"/>
      <c r="Q93" s="256"/>
      <c r="W93" s="189" t="str">
        <f t="shared" si="17"/>
        <v/>
      </c>
    </row>
    <row r="94" spans="1:23" s="191" customFormat="1" ht="13.8" thickBot="1" x14ac:dyDescent="0.3">
      <c r="B94" s="372">
        <v>2007</v>
      </c>
      <c r="C94" s="193">
        <v>970</v>
      </c>
      <c r="D94" s="193">
        <v>550</v>
      </c>
      <c r="E94" s="193">
        <v>520</v>
      </c>
      <c r="F94" s="193">
        <v>600</v>
      </c>
      <c r="G94" s="193">
        <v>470</v>
      </c>
      <c r="H94" s="194">
        <v>500</v>
      </c>
      <c r="I94" s="195">
        <v>470</v>
      </c>
      <c r="J94" s="33">
        <f t="shared" ref="J94:M97" si="22">IF(D94="","",LOG(D94))</f>
        <v>2.7403626894942437</v>
      </c>
      <c r="K94" s="33">
        <f t="shared" si="22"/>
        <v>2.716003343634799</v>
      </c>
      <c r="L94" s="33">
        <f t="shared" si="22"/>
        <v>2.7781512503836434</v>
      </c>
      <c r="M94" s="33">
        <f t="shared" si="22"/>
        <v>2.6720978579357175</v>
      </c>
      <c r="N94" s="33">
        <f t="shared" ref="N94:O98" si="23">IF(H94="","",LOG(H94))</f>
        <v>2.6989700043360187</v>
      </c>
      <c r="O94" s="33">
        <f t="shared" si="23"/>
        <v>2.6720978579357175</v>
      </c>
      <c r="P94" s="173">
        <f>(MAX(J94:O94)-MIN(J94:O94))^2/2</f>
        <v>5.623661024856892E-3</v>
      </c>
      <c r="Q94" s="189">
        <f>VAR(J94:O94)</f>
        <v>1.7090433514701056E-3</v>
      </c>
      <c r="R94" s="4">
        <f>COUNT(J94:O94)</f>
        <v>6</v>
      </c>
      <c r="W94" s="189" t="str">
        <f t="shared" si="17"/>
        <v/>
      </c>
    </row>
    <row r="95" spans="1:23" s="191" customFormat="1" ht="13.8" thickBot="1" x14ac:dyDescent="0.3">
      <c r="B95" s="221">
        <v>2006</v>
      </c>
      <c r="C95" s="193">
        <v>5500</v>
      </c>
      <c r="D95" s="193">
        <v>5900</v>
      </c>
      <c r="E95" s="193">
        <v>6400</v>
      </c>
      <c r="F95" s="193">
        <v>5800</v>
      </c>
      <c r="G95" s="193">
        <v>5900</v>
      </c>
      <c r="H95" s="194">
        <v>6400</v>
      </c>
      <c r="I95" s="195">
        <v>5900</v>
      </c>
      <c r="J95" s="33">
        <f t="shared" si="22"/>
        <v>3.7708520116421442</v>
      </c>
      <c r="K95" s="33">
        <f t="shared" si="22"/>
        <v>3.8061799739838871</v>
      </c>
      <c r="L95" s="33">
        <f t="shared" si="22"/>
        <v>3.7634279935629373</v>
      </c>
      <c r="M95" s="33">
        <f t="shared" si="22"/>
        <v>3.7708520116421442</v>
      </c>
      <c r="N95" s="33">
        <f t="shared" si="23"/>
        <v>3.8061799739838871</v>
      </c>
      <c r="O95" s="33">
        <f t="shared" si="23"/>
        <v>3.7708520116421442</v>
      </c>
      <c r="P95" s="173">
        <f>(MAX(J95:O95)-MIN(J95:O95))^2/2</f>
        <v>9.1386591495663501E-4</v>
      </c>
      <c r="Q95" s="189">
        <f>VAR(J95:O95)</f>
        <v>3.7697337774884388E-4</v>
      </c>
      <c r="R95" s="4">
        <f>COUNT(J95:O95)</f>
        <v>6</v>
      </c>
      <c r="W95" s="189">
        <f t="shared" si="17"/>
        <v>3.7697337774884388E-4</v>
      </c>
    </row>
    <row r="96" spans="1:23" s="191" customFormat="1" ht="13.8" thickBot="1" x14ac:dyDescent="0.3">
      <c r="B96" s="221">
        <v>2005</v>
      </c>
      <c r="C96" s="193">
        <v>2900</v>
      </c>
      <c r="D96" s="193">
        <v>1300</v>
      </c>
      <c r="E96" s="193">
        <v>1200</v>
      </c>
      <c r="F96" s="193">
        <v>1200</v>
      </c>
      <c r="G96" s="193">
        <v>1300</v>
      </c>
      <c r="H96" s="194">
        <v>1300</v>
      </c>
      <c r="I96" s="195">
        <v>1300</v>
      </c>
      <c r="J96" s="33">
        <f t="shared" si="22"/>
        <v>3.1139433523068369</v>
      </c>
      <c r="K96" s="33">
        <f t="shared" si="22"/>
        <v>3.0791812460476247</v>
      </c>
      <c r="L96" s="33">
        <f t="shared" si="22"/>
        <v>3.0791812460476247</v>
      </c>
      <c r="M96" s="33">
        <f t="shared" si="22"/>
        <v>3.1139433523068369</v>
      </c>
      <c r="N96" s="33">
        <f t="shared" si="23"/>
        <v>3.1139433523068369</v>
      </c>
      <c r="O96" s="33">
        <f t="shared" si="23"/>
        <v>3.1139433523068369</v>
      </c>
      <c r="P96" s="173">
        <f>(MAX(J96:O96)-MIN(J96:O96))^2/2</f>
        <v>6.0420201578838273E-4</v>
      </c>
      <c r="Q96" s="189">
        <f>VAR(J96:O96)</f>
        <v>3.2224107508713743E-4</v>
      </c>
      <c r="R96" s="4">
        <f>COUNT(J96:O96)</f>
        <v>6</v>
      </c>
      <c r="W96" s="189" t="str">
        <f t="shared" si="17"/>
        <v/>
      </c>
    </row>
    <row r="97" spans="1:23" s="191" customFormat="1" ht="13.8" thickBot="1" x14ac:dyDescent="0.3">
      <c r="B97" s="221">
        <v>2004</v>
      </c>
      <c r="C97" s="193">
        <v>1170</v>
      </c>
      <c r="D97" s="193">
        <v>2100</v>
      </c>
      <c r="E97" s="193">
        <v>1900</v>
      </c>
      <c r="F97" s="228"/>
      <c r="G97" s="228"/>
      <c r="H97" s="228"/>
      <c r="I97" s="228"/>
      <c r="J97" s="33">
        <f t="shared" si="22"/>
        <v>3.3222192947339191</v>
      </c>
      <c r="K97" s="33">
        <f t="shared" si="22"/>
        <v>3.2787536009528289</v>
      </c>
      <c r="L97" s="33" t="str">
        <f t="shared" si="22"/>
        <v/>
      </c>
      <c r="M97" s="33" t="str">
        <f t="shared" si="22"/>
        <v/>
      </c>
      <c r="N97" s="33" t="str">
        <f t="shared" si="23"/>
        <v/>
      </c>
      <c r="O97" s="33" t="str">
        <f t="shared" si="23"/>
        <v/>
      </c>
      <c r="P97" s="173">
        <f>(MAX(J97:O97)-MIN(J97:O97))^2/2</f>
        <v>9.4463326793575253E-4</v>
      </c>
      <c r="Q97" s="189">
        <f>VAR(J97:O97)</f>
        <v>9.4463326793575253E-4</v>
      </c>
      <c r="R97" s="4">
        <f>COUNT(J97:O97)</f>
        <v>2</v>
      </c>
      <c r="S97" s="222"/>
      <c r="T97" s="222"/>
      <c r="W97" s="189" t="str">
        <f t="shared" si="17"/>
        <v/>
      </c>
    </row>
    <row r="98" spans="1:23" s="191" customFormat="1" x14ac:dyDescent="0.25">
      <c r="B98" s="434">
        <v>2008</v>
      </c>
      <c r="C98" s="256"/>
      <c r="D98" s="435">
        <v>4600</v>
      </c>
      <c r="E98" s="435">
        <v>5900</v>
      </c>
      <c r="F98" s="435">
        <v>4500</v>
      </c>
      <c r="J98" s="33">
        <f>IF(D98="","",LOG(D98))</f>
        <v>3.6627578316815739</v>
      </c>
      <c r="K98" s="33">
        <f>IF(E98="","",LOG(E98))</f>
        <v>3.7708520116421442</v>
      </c>
      <c r="L98" s="33">
        <f>IF(F98="","",LOG(F98))</f>
        <v>3.6532125137753435</v>
      </c>
      <c r="M98" s="33" t="str">
        <f>IF(G98="","",LOG(G98))</f>
        <v/>
      </c>
      <c r="N98" s="33" t="str">
        <f t="shared" si="23"/>
        <v/>
      </c>
      <c r="O98" s="33" t="str">
        <f t="shared" si="23"/>
        <v/>
      </c>
      <c r="P98" s="173">
        <f>(MAX(J98:O98)-MIN(J98:O98))^2/2</f>
        <v>6.9195257291765058E-3</v>
      </c>
      <c r="Q98" s="189">
        <f>VAR(J98:O98)</f>
        <v>4.2690860489386969E-3</v>
      </c>
      <c r="R98" s="4">
        <f>COUNT(J98:O98)</f>
        <v>3</v>
      </c>
      <c r="S98" s="222"/>
      <c r="T98" s="222"/>
      <c r="W98" s="189" t="str">
        <f t="shared" si="17"/>
        <v/>
      </c>
    </row>
    <row r="99" spans="1:23" s="191" customFormat="1" x14ac:dyDescent="0.25">
      <c r="P99" s="222"/>
      <c r="Q99" s="265"/>
      <c r="R99" s="222"/>
      <c r="S99" s="222"/>
      <c r="T99" s="222"/>
      <c r="W99" s="189" t="str">
        <f t="shared" si="17"/>
        <v/>
      </c>
    </row>
    <row r="100" spans="1:23" s="191" customFormat="1" x14ac:dyDescent="0.25">
      <c r="P100" s="222"/>
      <c r="Q100" s="265"/>
      <c r="R100" s="222"/>
      <c r="S100" s="222"/>
      <c r="T100" s="222"/>
      <c r="W100" s="189" t="str">
        <f t="shared" si="17"/>
        <v/>
      </c>
    </row>
    <row r="101" spans="1:23" s="191" customFormat="1" ht="15.6" x14ac:dyDescent="0.25">
      <c r="A101" s="11" t="s">
        <v>24</v>
      </c>
      <c r="B101" s="11"/>
      <c r="C101" s="931" t="s">
        <v>88</v>
      </c>
      <c r="D101" s="931"/>
      <c r="E101" s="931"/>
      <c r="F101" s="931"/>
      <c r="G101" s="931"/>
      <c r="H101" s="931"/>
      <c r="P101" s="222"/>
      <c r="Q101" s="265"/>
      <c r="R101" s="222"/>
      <c r="S101" s="222"/>
      <c r="T101" s="222"/>
      <c r="W101" s="189" t="str">
        <f t="shared" si="17"/>
        <v/>
      </c>
    </row>
    <row r="102" spans="1:23" s="191" customFormat="1" ht="15.6" x14ac:dyDescent="0.25">
      <c r="A102" s="11" t="s">
        <v>4</v>
      </c>
      <c r="B102" s="11"/>
      <c r="C102" s="12"/>
      <c r="D102" s="12"/>
      <c r="E102" s="12"/>
      <c r="F102" s="12"/>
      <c r="G102" s="12"/>
      <c r="H102" s="12"/>
      <c r="P102" s="222"/>
      <c r="Q102" s="265"/>
      <c r="R102" s="222"/>
      <c r="S102" s="222"/>
      <c r="T102" s="222"/>
      <c r="W102" s="189" t="str">
        <f t="shared" si="17"/>
        <v/>
      </c>
    </row>
    <row r="103" spans="1:23" s="191" customFormat="1" ht="15.6" x14ac:dyDescent="0.25">
      <c r="A103" s="11"/>
      <c r="B103" s="11"/>
      <c r="C103" s="12"/>
      <c r="D103" s="12"/>
      <c r="E103" s="12"/>
      <c r="F103" s="12"/>
      <c r="G103" s="12"/>
      <c r="H103" s="12"/>
      <c r="P103" s="222"/>
      <c r="Q103" s="265"/>
      <c r="R103" s="222"/>
      <c r="S103" s="222"/>
      <c r="T103" s="222"/>
      <c r="W103" s="189" t="str">
        <f t="shared" si="17"/>
        <v/>
      </c>
    </row>
    <row r="104" spans="1:23" s="191" customFormat="1" ht="13.8" thickBot="1" x14ac:dyDescent="0.3">
      <c r="A104" s="369" t="s">
        <v>11</v>
      </c>
      <c r="B104" s="370" t="s">
        <v>5</v>
      </c>
      <c r="C104" s="301" t="s">
        <v>2</v>
      </c>
      <c r="D104" s="371">
        <v>1</v>
      </c>
      <c r="E104" s="371">
        <v>2</v>
      </c>
      <c r="F104" s="371">
        <v>3</v>
      </c>
      <c r="G104" s="301">
        <v>4</v>
      </c>
      <c r="H104" s="301">
        <v>5</v>
      </c>
      <c r="I104" s="301">
        <v>6</v>
      </c>
      <c r="J104" s="300">
        <v>1</v>
      </c>
      <c r="K104" s="30">
        <v>2</v>
      </c>
      <c r="L104" s="30">
        <v>3</v>
      </c>
      <c r="M104" s="31">
        <v>4</v>
      </c>
      <c r="N104" s="32">
        <v>5</v>
      </c>
      <c r="O104" s="32">
        <v>6</v>
      </c>
      <c r="P104" s="222"/>
      <c r="Q104" s="265"/>
      <c r="R104" s="222"/>
      <c r="S104" s="222"/>
      <c r="T104" s="222"/>
      <c r="W104" s="189" t="str">
        <f t="shared" si="17"/>
        <v/>
      </c>
    </row>
    <row r="105" spans="1:23" s="191" customFormat="1" ht="13.8" thickBot="1" x14ac:dyDescent="0.3">
      <c r="A105" s="240"/>
      <c r="B105" s="220">
        <v>2007</v>
      </c>
      <c r="C105" s="193">
        <v>970</v>
      </c>
      <c r="D105" s="193">
        <v>550</v>
      </c>
      <c r="E105" s="193">
        <v>520</v>
      </c>
      <c r="F105" s="193">
        <v>600</v>
      </c>
      <c r="G105" s="193">
        <v>470</v>
      </c>
      <c r="H105" s="190">
        <v>500</v>
      </c>
      <c r="I105" s="190">
        <v>470</v>
      </c>
      <c r="J105" s="362">
        <f t="shared" ref="J105:M108" si="24">IF(D105="","",LOG(D105))</f>
        <v>2.7403626894942437</v>
      </c>
      <c r="K105" s="33">
        <f t="shared" si="24"/>
        <v>2.716003343634799</v>
      </c>
      <c r="L105" s="33">
        <f t="shared" si="24"/>
        <v>2.7781512503836434</v>
      </c>
      <c r="M105" s="33">
        <f t="shared" si="24"/>
        <v>2.6720978579357175</v>
      </c>
      <c r="N105" s="33">
        <f t="shared" ref="N105:O108" si="25">IF(H105="","",LOG(H105))</f>
        <v>2.6989700043360187</v>
      </c>
      <c r="O105" s="33">
        <f t="shared" si="25"/>
        <v>2.6720978579357175</v>
      </c>
      <c r="P105" s="173">
        <f t="shared" ref="P105:P110" si="26">(MAX(J105:O105)-MIN(J105:O105))^2/2</f>
        <v>5.623661024856892E-3</v>
      </c>
      <c r="Q105" s="189">
        <f t="shared" ref="Q105:Q110" si="27">VAR(J105:O105)</f>
        <v>1.7090433514701056E-3</v>
      </c>
      <c r="R105" s="4">
        <f t="shared" ref="R105:R110" si="28">COUNT(J105:O105)</f>
        <v>6</v>
      </c>
      <c r="S105" s="222">
        <f>STDEV(J105:O105)</f>
        <v>4.1340577541564484E-2</v>
      </c>
      <c r="T105" s="222">
        <f>COUNT(J105:O105)</f>
        <v>6</v>
      </c>
      <c r="U105" s="222"/>
      <c r="W105" s="189" t="str">
        <f t="shared" si="17"/>
        <v/>
      </c>
    </row>
    <row r="106" spans="1:23" s="191" customFormat="1" ht="13.8" thickBot="1" x14ac:dyDescent="0.3">
      <c r="A106" s="240"/>
      <c r="B106" s="221">
        <v>2006</v>
      </c>
      <c r="C106" s="193">
        <v>5500</v>
      </c>
      <c r="D106" s="193">
        <v>5900</v>
      </c>
      <c r="E106" s="193">
        <v>6400</v>
      </c>
      <c r="F106" s="193">
        <v>5800</v>
      </c>
      <c r="G106" s="193">
        <v>5900</v>
      </c>
      <c r="H106" s="190">
        <v>6400</v>
      </c>
      <c r="I106" s="190">
        <v>5900</v>
      </c>
      <c r="J106" s="362">
        <f t="shared" si="24"/>
        <v>3.7708520116421442</v>
      </c>
      <c r="K106" s="33">
        <f t="shared" si="24"/>
        <v>3.8061799739838871</v>
      </c>
      <c r="L106" s="33">
        <f t="shared" si="24"/>
        <v>3.7634279935629373</v>
      </c>
      <c r="M106" s="33">
        <f t="shared" si="24"/>
        <v>3.7708520116421442</v>
      </c>
      <c r="N106" s="33">
        <f t="shared" si="25"/>
        <v>3.8061799739838871</v>
      </c>
      <c r="O106" s="33">
        <f t="shared" si="25"/>
        <v>3.7708520116421442</v>
      </c>
      <c r="P106" s="173">
        <f t="shared" si="26"/>
        <v>9.1386591495663501E-4</v>
      </c>
      <c r="Q106" s="189">
        <f t="shared" si="27"/>
        <v>3.7697337774884388E-4</v>
      </c>
      <c r="R106" s="4">
        <f t="shared" si="28"/>
        <v>6</v>
      </c>
      <c r="S106" s="222"/>
      <c r="T106" s="222">
        <f>STDEV(J106:O106)</f>
        <v>1.9415802268998413E-2</v>
      </c>
      <c r="U106" s="222">
        <f>COUNT(J106:O106)</f>
        <v>6</v>
      </c>
      <c r="W106" s="189">
        <f t="shared" si="17"/>
        <v>3.7697337774884388E-4</v>
      </c>
    </row>
    <row r="107" spans="1:23" s="191" customFormat="1" ht="13.8" thickBot="1" x14ac:dyDescent="0.3">
      <c r="A107" s="240"/>
      <c r="B107" s="221">
        <v>2005</v>
      </c>
      <c r="C107" s="193">
        <v>2900</v>
      </c>
      <c r="D107" s="193">
        <v>1300</v>
      </c>
      <c r="E107" s="193">
        <v>1200</v>
      </c>
      <c r="F107" s="193">
        <v>1200</v>
      </c>
      <c r="G107" s="193">
        <v>1300</v>
      </c>
      <c r="H107" s="190">
        <v>1300</v>
      </c>
      <c r="I107" s="190">
        <v>1300</v>
      </c>
      <c r="J107" s="362">
        <f t="shared" si="24"/>
        <v>3.1139433523068369</v>
      </c>
      <c r="K107" s="33">
        <f t="shared" si="24"/>
        <v>3.0791812460476247</v>
      </c>
      <c r="L107" s="33">
        <f t="shared" si="24"/>
        <v>3.0791812460476247</v>
      </c>
      <c r="M107" s="33">
        <f t="shared" si="24"/>
        <v>3.1139433523068369</v>
      </c>
      <c r="N107" s="33">
        <f t="shared" si="25"/>
        <v>3.1139433523068369</v>
      </c>
      <c r="O107" s="33">
        <f t="shared" si="25"/>
        <v>3.1139433523068369</v>
      </c>
      <c r="P107" s="173">
        <f t="shared" si="26"/>
        <v>6.0420201578838273E-4</v>
      </c>
      <c r="Q107" s="189">
        <f t="shared" si="27"/>
        <v>3.2224107508713743E-4</v>
      </c>
      <c r="R107" s="4">
        <f t="shared" si="28"/>
        <v>6</v>
      </c>
      <c r="S107" s="222"/>
      <c r="T107" s="222"/>
      <c r="W107" s="189" t="str">
        <f t="shared" si="17"/>
        <v/>
      </c>
    </row>
    <row r="108" spans="1:23" s="191" customFormat="1" ht="13.8" thickBot="1" x14ac:dyDescent="0.3">
      <c r="A108" s="240"/>
      <c r="B108" s="221">
        <v>2004</v>
      </c>
      <c r="C108" s="193">
        <v>1170</v>
      </c>
      <c r="D108" s="193">
        <v>2100</v>
      </c>
      <c r="E108" s="193">
        <v>1900</v>
      </c>
      <c r="F108" s="363"/>
      <c r="G108" s="363"/>
      <c r="H108" s="240"/>
      <c r="I108" s="240"/>
      <c r="J108" s="362">
        <f t="shared" si="24"/>
        <v>3.3222192947339191</v>
      </c>
      <c r="K108" s="33">
        <f t="shared" si="24"/>
        <v>3.2787536009528289</v>
      </c>
      <c r="L108" s="33" t="str">
        <f t="shared" si="24"/>
        <v/>
      </c>
      <c r="M108" s="33" t="str">
        <f t="shared" si="24"/>
        <v/>
      </c>
      <c r="N108" s="33" t="str">
        <f t="shared" si="25"/>
        <v/>
      </c>
      <c r="O108" s="33" t="str">
        <f t="shared" si="25"/>
        <v/>
      </c>
      <c r="P108" s="173">
        <f t="shared" si="26"/>
        <v>9.4463326793575253E-4</v>
      </c>
      <c r="Q108" s="189">
        <f t="shared" si="27"/>
        <v>9.4463326793575253E-4</v>
      </c>
      <c r="R108" s="4">
        <f t="shared" si="28"/>
        <v>2</v>
      </c>
      <c r="S108" s="222"/>
      <c r="T108" s="222"/>
      <c r="W108" s="189" t="str">
        <f t="shared" si="17"/>
        <v/>
      </c>
    </row>
    <row r="109" spans="1:23" s="191" customFormat="1" ht="13.8" thickBot="1" x14ac:dyDescent="0.3">
      <c r="A109" s="240"/>
      <c r="B109" s="171">
        <v>2008</v>
      </c>
      <c r="C109" s="171">
        <v>1560</v>
      </c>
      <c r="D109" s="368">
        <v>1400</v>
      </c>
      <c r="E109" s="368">
        <v>1200</v>
      </c>
      <c r="F109" s="368">
        <v>1200</v>
      </c>
      <c r="G109" s="368">
        <v>1200</v>
      </c>
      <c r="H109" s="240"/>
      <c r="I109" s="240"/>
      <c r="J109" s="362">
        <f t="shared" ref="J109:O109" si="29">IF(D109="","",LOG(D109))</f>
        <v>3.1461280356782382</v>
      </c>
      <c r="K109" s="33">
        <f t="shared" si="29"/>
        <v>3.0791812460476247</v>
      </c>
      <c r="L109" s="33">
        <f t="shared" si="29"/>
        <v>3.0791812460476247</v>
      </c>
      <c r="M109" s="33">
        <f t="shared" si="29"/>
        <v>3.0791812460476247</v>
      </c>
      <c r="N109" s="33" t="str">
        <f t="shared" si="29"/>
        <v/>
      </c>
      <c r="O109" s="33" t="str">
        <f t="shared" si="29"/>
        <v/>
      </c>
      <c r="P109" s="173">
        <f t="shared" si="26"/>
        <v>2.2409363209228103E-3</v>
      </c>
      <c r="Q109" s="189">
        <f t="shared" si="27"/>
        <v>1.1204681604614051E-3</v>
      </c>
      <c r="R109" s="4">
        <f t="shared" si="28"/>
        <v>4</v>
      </c>
      <c r="S109" s="222"/>
      <c r="T109" s="222"/>
      <c r="W109" s="189" t="str">
        <f>IF(Q109="","",IF(C109=5500,Q109,""))</f>
        <v/>
      </c>
    </row>
    <row r="110" spans="1:23" s="191" customFormat="1" x14ac:dyDescent="0.25">
      <c r="A110" s="240"/>
      <c r="B110" s="452">
        <v>2008</v>
      </c>
      <c r="C110" s="452"/>
      <c r="D110" s="493">
        <v>4000</v>
      </c>
      <c r="E110" s="493">
        <v>3500</v>
      </c>
      <c r="F110" s="493"/>
      <c r="G110" s="493"/>
      <c r="H110" s="415"/>
      <c r="I110" s="415"/>
      <c r="J110" s="362">
        <f t="shared" ref="J110:O110" si="30">IF(D110="","",LOG(D110))</f>
        <v>3.6020599913279625</v>
      </c>
      <c r="K110" s="33">
        <f t="shared" si="30"/>
        <v>3.5440680443502757</v>
      </c>
      <c r="L110" s="33" t="str">
        <f t="shared" si="30"/>
        <v/>
      </c>
      <c r="M110" s="33" t="str">
        <f t="shared" si="30"/>
        <v/>
      </c>
      <c r="N110" s="33" t="str">
        <f t="shared" si="30"/>
        <v/>
      </c>
      <c r="O110" s="33" t="str">
        <f t="shared" si="30"/>
        <v/>
      </c>
      <c r="P110" s="173">
        <f t="shared" si="26"/>
        <v>1.6815329571314207E-3</v>
      </c>
      <c r="Q110" s="189">
        <f t="shared" si="27"/>
        <v>1.6815329571314207E-3</v>
      </c>
      <c r="R110" s="4">
        <f t="shared" si="28"/>
        <v>2</v>
      </c>
      <c r="S110" s="222"/>
      <c r="T110" s="222"/>
      <c r="W110" s="189" t="str">
        <f>IF(Q110="","",IF(C110=5500,Q110,""))</f>
        <v/>
      </c>
    </row>
    <row r="111" spans="1:23" s="191" customFormat="1" x14ac:dyDescent="0.25">
      <c r="A111" s="251"/>
      <c r="B111" s="491"/>
      <c r="C111" s="491"/>
      <c r="D111" s="492"/>
      <c r="E111" s="492"/>
      <c r="F111" s="492"/>
      <c r="G111" s="492"/>
      <c r="H111" s="251"/>
      <c r="I111" s="251"/>
      <c r="J111" s="307"/>
      <c r="K111" s="307"/>
      <c r="L111" s="307"/>
      <c r="M111" s="307"/>
      <c r="N111" s="307"/>
      <c r="O111" s="307"/>
      <c r="P111" s="173"/>
      <c r="Q111" s="189"/>
      <c r="R111" s="4"/>
      <c r="S111" s="222"/>
      <c r="T111" s="222"/>
      <c r="W111" s="189"/>
    </row>
    <row r="114" spans="2:35" ht="55.8" x14ac:dyDescent="0.25">
      <c r="D114" s="181" t="s">
        <v>110</v>
      </c>
      <c r="E114" s="181" t="s">
        <v>103</v>
      </c>
      <c r="F114" s="182" t="s">
        <v>94</v>
      </c>
      <c r="G114" s="186" t="s">
        <v>104</v>
      </c>
      <c r="I114" s="229" t="s">
        <v>109</v>
      </c>
      <c r="J114" s="229" t="s">
        <v>33</v>
      </c>
      <c r="K114" s="295" t="s">
        <v>111</v>
      </c>
      <c r="R114" t="s">
        <v>107</v>
      </c>
    </row>
    <row r="115" spans="2:35" x14ac:dyDescent="0.25">
      <c r="C115" s="280"/>
      <c r="D115" s="174"/>
      <c r="E115" s="183"/>
      <c r="F115" s="184"/>
      <c r="G115" s="187"/>
      <c r="I115" s="229">
        <v>5</v>
      </c>
      <c r="J115" s="229">
        <v>5500</v>
      </c>
      <c r="K115" s="292">
        <f>VAR(J8:N8,J24:N26,J46:N46,J63:N63,J75:N75,J95:O95,J106:O106)</f>
        <v>4.5737006397386315E-2</v>
      </c>
      <c r="M115" s="192"/>
      <c r="O115" t="s">
        <v>91</v>
      </c>
      <c r="P115" s="227">
        <f>SUM(P8:P109)</f>
        <v>0.2504318037601061</v>
      </c>
      <c r="Q115" s="257">
        <f>SUM(Q8:Q109)</f>
        <v>0.16423714720114402</v>
      </c>
      <c r="R115" s="282">
        <f>SUM(R8:R108)</f>
        <v>141</v>
      </c>
    </row>
    <row r="116" spans="2:35" ht="19.2" x14ac:dyDescent="0.35">
      <c r="B116" s="278"/>
      <c r="C116" s="175" t="s">
        <v>6</v>
      </c>
      <c r="D116" s="176">
        <f>P117</f>
        <v>8.7113962934681335E-2</v>
      </c>
      <c r="E116" s="176">
        <f>K124</f>
        <v>0.11218090765236327</v>
      </c>
      <c r="F116" s="179"/>
      <c r="G116" s="188">
        <f>Q117</f>
        <v>7.0547028629982106E-2</v>
      </c>
      <c r="I116" s="229">
        <v>2</v>
      </c>
      <c r="J116" s="229">
        <v>600</v>
      </c>
      <c r="K116" s="292">
        <f>VAR(J9:J10,J38:N38,J48:N49)</f>
        <v>9.6766022254090797E-3</v>
      </c>
      <c r="M116" s="192"/>
      <c r="O116" t="s">
        <v>11</v>
      </c>
      <c r="P116" s="226">
        <f>COUNT(P8:P109)</f>
        <v>33</v>
      </c>
      <c r="Q116" s="258"/>
    </row>
    <row r="117" spans="2:35" ht="19.2" x14ac:dyDescent="0.35">
      <c r="B117" s="278"/>
      <c r="C117" s="175" t="s">
        <v>93</v>
      </c>
      <c r="D117" s="178">
        <f>P116</f>
        <v>33</v>
      </c>
      <c r="E117" s="178" t="s">
        <v>105</v>
      </c>
      <c r="F117" s="179"/>
      <c r="G117" s="277">
        <f>P116</f>
        <v>33</v>
      </c>
      <c r="I117" s="229">
        <v>6</v>
      </c>
      <c r="J117" s="229">
        <v>970</v>
      </c>
      <c r="K117" s="292">
        <f>VAR(J11:J12,J27:N29,J50:N51,J76:N76,J94:O94,J105:O105)</f>
        <v>2.8835003561398634E-2</v>
      </c>
      <c r="M117" s="192"/>
      <c r="O117" s="1" t="s">
        <v>100</v>
      </c>
      <c r="P117" s="271">
        <f>(P115/P116)^0.5</f>
        <v>8.7113962934681335E-2</v>
      </c>
      <c r="Q117" s="272">
        <f>(Q115/P116)^0.5</f>
        <v>7.0547028629982106E-2</v>
      </c>
    </row>
    <row r="118" spans="2:35" ht="19.2" x14ac:dyDescent="0.35">
      <c r="B118" s="278"/>
      <c r="C118" s="175" t="s">
        <v>89</v>
      </c>
      <c r="D118" s="176">
        <f>D116*2*2^0.5</f>
        <v>0.24639549570858693</v>
      </c>
      <c r="E118" s="176">
        <f>E116*2*2^0.5</f>
        <v>0.31729552208259176</v>
      </c>
      <c r="F118" s="180" t="s">
        <v>95</v>
      </c>
      <c r="G118" s="188">
        <f>G116*2*2^0.5</f>
        <v>0.19953712934728746</v>
      </c>
      <c r="I118" s="229"/>
      <c r="J118" s="229"/>
      <c r="K118" s="292"/>
      <c r="M118" s="192"/>
      <c r="O118" s="1" t="s">
        <v>101</v>
      </c>
      <c r="P118" s="271">
        <f>P117*2</f>
        <v>0.17422792586936267</v>
      </c>
      <c r="Q118" s="272">
        <f>Q117*2</f>
        <v>0.14109405725996421</v>
      </c>
    </row>
    <row r="119" spans="2:35" ht="24.6" customHeight="1" x14ac:dyDescent="0.35">
      <c r="B119" s="278"/>
      <c r="C119" s="175" t="s">
        <v>90</v>
      </c>
      <c r="D119" s="176">
        <f>D116*2</f>
        <v>0.17422792586936267</v>
      </c>
      <c r="E119" s="176">
        <f>E116*2</f>
        <v>0.22436181530472654</v>
      </c>
      <c r="F119" s="179"/>
      <c r="G119" s="188">
        <f>G116*2</f>
        <v>0.14109405725996421</v>
      </c>
      <c r="I119" s="293">
        <v>1</v>
      </c>
      <c r="J119" s="294">
        <v>113</v>
      </c>
      <c r="K119" s="292">
        <f>VAR(J73:N74)</f>
        <v>2.869318526034976E-3</v>
      </c>
      <c r="M119" s="192"/>
      <c r="Q119" s="923" t="s">
        <v>33</v>
      </c>
      <c r="R119" s="807"/>
      <c r="S119" s="930">
        <v>970</v>
      </c>
      <c r="T119" s="930"/>
      <c r="U119" s="930">
        <v>5500</v>
      </c>
      <c r="V119" s="930"/>
      <c r="W119" s="927">
        <v>600</v>
      </c>
      <c r="X119" s="927"/>
      <c r="Y119" s="927">
        <v>270</v>
      </c>
      <c r="Z119" s="927"/>
      <c r="AA119" s="927">
        <v>113</v>
      </c>
      <c r="AB119" s="927"/>
      <c r="AC119" s="927">
        <v>300</v>
      </c>
      <c r="AD119" s="927"/>
      <c r="AE119" s="927">
        <v>2900</v>
      </c>
      <c r="AF119" s="927"/>
      <c r="AG119" s="927">
        <v>1170</v>
      </c>
      <c r="AH119" s="927"/>
      <c r="AI119" s="1"/>
    </row>
    <row r="120" spans="2:35" x14ac:dyDescent="0.25">
      <c r="I120" s="293">
        <v>1</v>
      </c>
      <c r="J120" s="294">
        <v>300</v>
      </c>
      <c r="K120" s="295">
        <f>VAR(J83:N83)</f>
        <v>3.6906617128958908E-3</v>
      </c>
      <c r="M120" s="192"/>
      <c r="Q120" s="924"/>
      <c r="R120" s="925"/>
      <c r="S120" s="230" t="s">
        <v>6</v>
      </c>
      <c r="T120" s="230" t="s">
        <v>11</v>
      </c>
      <c r="U120" s="230" t="s">
        <v>6</v>
      </c>
      <c r="V120" s="230" t="s">
        <v>11</v>
      </c>
      <c r="W120" s="230" t="s">
        <v>6</v>
      </c>
      <c r="X120" s="230" t="s">
        <v>11</v>
      </c>
      <c r="Y120" s="230" t="s">
        <v>6</v>
      </c>
      <c r="Z120" s="230" t="s">
        <v>11</v>
      </c>
      <c r="AA120" s="230" t="s">
        <v>6</v>
      </c>
      <c r="AB120" s="230" t="s">
        <v>11</v>
      </c>
      <c r="AC120" s="230" t="s">
        <v>6</v>
      </c>
      <c r="AD120" s="230" t="s">
        <v>11</v>
      </c>
      <c r="AE120" s="230" t="s">
        <v>6</v>
      </c>
      <c r="AF120" s="230" t="s">
        <v>11</v>
      </c>
      <c r="AG120" s="230" t="s">
        <v>6</v>
      </c>
      <c r="AH120" s="230" t="s">
        <v>11</v>
      </c>
    </row>
    <row r="121" spans="2:35" x14ac:dyDescent="0.25">
      <c r="I121" s="297">
        <v>2</v>
      </c>
      <c r="J121" s="294">
        <v>2900</v>
      </c>
      <c r="K121" s="295">
        <f>VAR(J96:O96,J107:O107)</f>
        <v>2.9294643189739766E-4</v>
      </c>
      <c r="M121" s="192"/>
      <c r="Q121" s="924"/>
      <c r="R121" s="925"/>
      <c r="S121" s="231">
        <f>STDEV(J11:N12)</f>
        <v>7.8222829626310053E-2</v>
      </c>
      <c r="T121" s="37">
        <f>COUNT(J11:N12)-1</f>
        <v>3</v>
      </c>
      <c r="U121" s="231">
        <f>STDEV(J8:N8)</f>
        <v>7.3601753232033787E-2</v>
      </c>
      <c r="V121" s="37">
        <f>COUNT(J8:N8)-1</f>
        <v>1</v>
      </c>
      <c r="W121" s="232">
        <f>STDEV(J10:N11)</f>
        <v>0.11629875952607913</v>
      </c>
      <c r="X121" s="233">
        <f>COUNT(J10:N11)-1</f>
        <v>4</v>
      </c>
      <c r="Y121" s="232"/>
      <c r="Z121" s="234"/>
      <c r="AA121" s="232">
        <f>STDEV(J73:N74)</f>
        <v>5.3566020255708523E-2</v>
      </c>
      <c r="AB121" s="233">
        <f>COUNT(J73:N74)-1</f>
        <v>5</v>
      </c>
      <c r="AC121" s="232">
        <f>STDEV(J83:N83)</f>
        <v>6.075081656155653E-2</v>
      </c>
      <c r="AD121" s="233">
        <f>COUNT(J83:N83)-1</f>
        <v>1</v>
      </c>
      <c r="AE121" s="235">
        <f>STDEV(J96:O96)</f>
        <v>1.7951074482802899E-2</v>
      </c>
      <c r="AF121" s="236">
        <f>COUNT(J96:O96)-1</f>
        <v>5</v>
      </c>
      <c r="AG121" s="235">
        <f>STDEV(J97:K97)</f>
        <v>3.0734886821586843E-2</v>
      </c>
      <c r="AH121" s="236">
        <f>COUNT(J97:K97)-1</f>
        <v>1</v>
      </c>
    </row>
    <row r="122" spans="2:35" ht="18.600000000000001" x14ac:dyDescent="0.3">
      <c r="B122" s="296"/>
      <c r="C122" s="191"/>
      <c r="D122" s="191"/>
      <c r="E122" s="191"/>
      <c r="I122" s="297">
        <v>2</v>
      </c>
      <c r="J122" s="294">
        <v>1170</v>
      </c>
      <c r="K122" s="295">
        <f>VAR(J97:O97,J108:O108)</f>
        <v>6.2975551195716835E-4</v>
      </c>
      <c r="M122" s="192"/>
      <c r="Q122" s="924"/>
      <c r="R122" s="925"/>
      <c r="S122" s="237">
        <f>STDEV(J27:L29)</f>
        <v>4.411805626636707E-2</v>
      </c>
      <c r="T122" s="238">
        <f>COUNT(J27:N29)-1</f>
        <v>5</v>
      </c>
      <c r="U122" s="237">
        <f>STDEV(J24:N26)</f>
        <v>3.8401736870920238E-2</v>
      </c>
      <c r="V122" s="238">
        <f>COUNT(J24:N26)-1</f>
        <v>5</v>
      </c>
      <c r="W122" s="232">
        <f>STDEV(J38:N38)</f>
        <v>0</v>
      </c>
      <c r="X122" s="239">
        <f>COUNT(J38:N38)-1</f>
        <v>1</v>
      </c>
      <c r="Y122" s="232"/>
      <c r="Z122" s="234"/>
      <c r="AA122" s="232"/>
      <c r="AB122" s="234"/>
      <c r="AC122" s="232"/>
      <c r="AD122" s="234"/>
      <c r="AE122" s="235">
        <f>STDEV(J107:O107)</f>
        <v>1.7951074482802899E-2</v>
      </c>
      <c r="AF122" s="236">
        <f>COUNT(J107:O107)-1</f>
        <v>5</v>
      </c>
      <c r="AG122" s="235">
        <f>STDEV(J108:K108)</f>
        <v>3.0734886821586843E-2</v>
      </c>
      <c r="AH122" s="236">
        <f>COUNT(J108:K108)-1</f>
        <v>1</v>
      </c>
    </row>
    <row r="123" spans="2:35" x14ac:dyDescent="0.25">
      <c r="I123" s="297">
        <v>6</v>
      </c>
      <c r="J123" s="294" t="s">
        <v>95</v>
      </c>
      <c r="K123" s="295">
        <f>VAR(J15:L15,J31:L31,J52:M53,J66:O66,J110:K110)</f>
        <v>8.9451539666849985E-3</v>
      </c>
      <c r="Q123" s="924"/>
      <c r="R123" s="925"/>
      <c r="S123" s="231">
        <f>STDEV(J50:N51)</f>
        <v>5.7153902653606606E-2</v>
      </c>
      <c r="T123" s="37">
        <f>COUNT(J50:N51)-1</f>
        <v>7</v>
      </c>
      <c r="U123" s="231">
        <f>STDEV(J46:N46)</f>
        <v>3.6227236613330542E-2</v>
      </c>
      <c r="V123" s="37">
        <f>COUNT(J46:N46)-1</f>
        <v>3</v>
      </c>
      <c r="W123" s="232">
        <f>STDEV(J48:N49)</f>
        <v>2.1930142939654118E-2</v>
      </c>
      <c r="X123" s="233">
        <f>COUNT(J49:N50)-1</f>
        <v>7</v>
      </c>
      <c r="Y123" s="232">
        <f>STDEV(J47:K47)</f>
        <v>0.32792592681934152</v>
      </c>
      <c r="Z123" s="233">
        <f>COUNT(J47:K47)-1</f>
        <v>1</v>
      </c>
      <c r="AA123" s="232"/>
      <c r="AB123" s="234"/>
      <c r="AC123" s="232"/>
      <c r="AD123" s="234"/>
      <c r="AE123" s="232"/>
      <c r="AF123" s="234"/>
      <c r="AG123" s="232"/>
      <c r="AH123" s="240"/>
    </row>
    <row r="124" spans="2:35" x14ac:dyDescent="0.25">
      <c r="K124" s="272">
        <f>AVERAGE(K115:K123)^0.5</f>
        <v>0.11218090765236327</v>
      </c>
      <c r="Q124" s="924"/>
      <c r="R124" s="925"/>
      <c r="S124" s="237">
        <f>STDEV(J64:N65)</f>
        <v>2.57873199817562E-2</v>
      </c>
      <c r="T124" s="238">
        <f>COUNT(J64:N65)-1</f>
        <v>5</v>
      </c>
      <c r="U124" s="237">
        <f>STDEV(J63:N63)</f>
        <v>3.5783818909584396E-2</v>
      </c>
      <c r="V124" s="238">
        <f>COUNT(J63:N63)-1</f>
        <v>3</v>
      </c>
      <c r="W124" s="235"/>
      <c r="X124" s="240"/>
      <c r="Y124" s="235"/>
      <c r="Z124" s="240"/>
      <c r="AA124" s="235"/>
      <c r="AB124" s="240"/>
      <c r="AC124" s="235"/>
      <c r="AD124" s="240"/>
      <c r="AE124" s="235"/>
      <c r="AF124" s="240"/>
      <c r="AG124" s="235"/>
      <c r="AH124" s="240"/>
    </row>
    <row r="125" spans="2:35" x14ac:dyDescent="0.25">
      <c r="Q125" s="924"/>
      <c r="R125" s="925"/>
      <c r="S125" s="231">
        <f>STDEV(J76:N76)</f>
        <v>2.1480852440641785E-2</v>
      </c>
      <c r="T125" s="37">
        <f>COUNT(J76:N76)-1</f>
        <v>2</v>
      </c>
      <c r="U125" s="231">
        <f>STDEV(J75:N75)</f>
        <v>4.4216542664366858E-2</v>
      </c>
      <c r="V125" s="37">
        <f>COUNT(J75:N75)-1</f>
        <v>3</v>
      </c>
      <c r="W125" s="232"/>
      <c r="X125" s="234"/>
      <c r="Y125" s="232"/>
      <c r="Z125" s="234"/>
      <c r="AA125" s="232"/>
      <c r="AB125" s="234"/>
      <c r="AC125" s="232"/>
      <c r="AD125" s="234"/>
      <c r="AE125" s="235"/>
      <c r="AF125" s="240"/>
      <c r="AG125" s="235"/>
      <c r="AH125" s="240"/>
    </row>
    <row r="126" spans="2:35" x14ac:dyDescent="0.25">
      <c r="Q126" s="924"/>
      <c r="R126" s="925"/>
      <c r="S126" s="237">
        <f>STDEV(J94:O94)</f>
        <v>4.1340577541564484E-2</v>
      </c>
      <c r="T126" s="238">
        <f>COUNT(J94:O94)-1</f>
        <v>5</v>
      </c>
      <c r="U126" s="237">
        <f>STDEV(J96:O96)</f>
        <v>1.7951074482802899E-2</v>
      </c>
      <c r="V126" s="238">
        <f>COUNT(J95:O95)-1</f>
        <v>5</v>
      </c>
      <c r="W126" s="235"/>
      <c r="X126" s="240"/>
      <c r="Y126" s="235"/>
      <c r="Z126" s="240"/>
      <c r="AA126" s="235"/>
      <c r="AB126" s="240"/>
      <c r="AC126" s="235"/>
      <c r="AD126" s="240"/>
      <c r="AE126" s="235"/>
      <c r="AF126" s="240"/>
      <c r="AG126" s="235"/>
      <c r="AH126" s="240"/>
    </row>
    <row r="127" spans="2:35" x14ac:dyDescent="0.25">
      <c r="Q127" s="924"/>
      <c r="R127" s="925"/>
      <c r="S127" s="237"/>
      <c r="T127" s="221"/>
      <c r="U127" s="237"/>
      <c r="V127" s="221"/>
      <c r="W127" s="235"/>
      <c r="X127" s="240"/>
      <c r="Y127" s="235"/>
      <c r="Z127" s="240"/>
      <c r="AA127" s="235"/>
      <c r="AB127" s="240"/>
      <c r="AC127" s="235"/>
      <c r="AD127" s="240"/>
      <c r="AE127" s="235"/>
      <c r="AF127" s="240"/>
      <c r="AG127" s="235"/>
      <c r="AH127" s="240"/>
    </row>
    <row r="128" spans="2:35" x14ac:dyDescent="0.25">
      <c r="Q128" s="926" t="s">
        <v>97</v>
      </c>
      <c r="R128" s="926"/>
      <c r="S128" s="241">
        <f>(((S121^2*T121)+(S122^2*T122)+(S123^2*T123)+(S124^2*T124)+(S125^2*T125)+(S126^2*T126)+(S105^2*T105))/SUM(R8:R108))^0.5</f>
        <v>2.2909270330259066E-2</v>
      </c>
      <c r="T128" s="229"/>
      <c r="U128" s="241">
        <f>(((U121^2*V121)+(U122^2*V122)+(U123^2*V123)+(U124^2*V124)+(U125^2*V125)+(U126^2*V126)+(T106^2*U106))/SUM(T8:T108))^0.5</f>
        <v>7.0957690785179231E-2</v>
      </c>
      <c r="V128" s="229"/>
      <c r="W128" s="241">
        <f>(((W121^2*X121)+(W122^2*X122)+(W123^2*X123))/SUM(X121:X126))^0.5</f>
        <v>6.9202675800081812E-2</v>
      </c>
      <c r="X128" s="229"/>
      <c r="Y128" s="241">
        <f>(((Y121^2*Z121)+(Y122^2*Z122)+(Y123^2*Z123))/SUM(Z121:Z126))^0.5</f>
        <v>0.32792592681934152</v>
      </c>
      <c r="Z128" s="229"/>
      <c r="AA128" s="241">
        <f t="shared" ref="AA128:AG128" si="31">(((AA121^2*AB121)+(AA122^2*AB122)+(AA123^2*AB123))/SUM(AB121:AB126))^0.5</f>
        <v>5.3566020255708523E-2</v>
      </c>
      <c r="AB128" s="229"/>
      <c r="AC128" s="241">
        <f t="shared" si="31"/>
        <v>6.075081656155653E-2</v>
      </c>
      <c r="AD128" s="229"/>
      <c r="AE128" s="241">
        <f t="shared" si="31"/>
        <v>1.7951074482802899E-2</v>
      </c>
      <c r="AF128" s="229"/>
      <c r="AG128" s="241">
        <f t="shared" si="31"/>
        <v>3.0734886821586843E-2</v>
      </c>
      <c r="AH128" s="242"/>
    </row>
    <row r="129" spans="17:35" x14ac:dyDescent="0.25">
      <c r="Q129" s="926" t="s">
        <v>11</v>
      </c>
      <c r="R129" s="926"/>
      <c r="S129" s="229">
        <f>COUNT(S121:S126)-1</f>
        <v>5</v>
      </c>
      <c r="T129" s="229"/>
      <c r="U129" s="229">
        <f>COUNT(U121:U126)-1</f>
        <v>5</v>
      </c>
      <c r="V129" s="229"/>
      <c r="W129" s="229">
        <f>COUNT(W121:W126)-1</f>
        <v>2</v>
      </c>
      <c r="X129" s="229"/>
      <c r="Y129" s="229">
        <f>COUNT(Y121:Y126)-1</f>
        <v>0</v>
      </c>
      <c r="Z129" s="229"/>
      <c r="AA129" s="229">
        <f>COUNT(AA121:AA126)-1</f>
        <v>0</v>
      </c>
      <c r="AB129" s="229"/>
      <c r="AC129" s="229">
        <f>COUNT(AC121:AC126)-1</f>
        <v>0</v>
      </c>
      <c r="AD129" s="229"/>
      <c r="AE129" s="229">
        <f>COUNT(AE121:AE126)-1</f>
        <v>1</v>
      </c>
      <c r="AF129" s="229"/>
      <c r="AG129" s="229">
        <f>COUNT(AG121:AG126)-1</f>
        <v>1</v>
      </c>
      <c r="AH129" s="229"/>
      <c r="AI129" s="226"/>
    </row>
    <row r="130" spans="17:35" x14ac:dyDescent="0.25">
      <c r="Q130" s="924"/>
      <c r="R130" s="925"/>
      <c r="S130" s="229"/>
      <c r="T130" s="229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</row>
    <row r="131" spans="17:35" x14ac:dyDescent="0.25">
      <c r="Q131" s="924"/>
      <c r="R131" s="925"/>
      <c r="S131" s="229"/>
      <c r="T131" s="229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</row>
    <row r="132" spans="17:35" x14ac:dyDescent="0.25">
      <c r="Q132" s="921" t="s">
        <v>99</v>
      </c>
      <c r="R132" s="922"/>
      <c r="S132" s="928">
        <f>(((S128^2*S129)+(U128^2*U129)+(W128^2*W129)+(Y128^2*Y129)+(AA128^2*AA129)+(AC128^2*AC129)+(AE128^2*AE129)+(AG128^2*AG129))/SUM(S129:AG129))^0.5</f>
        <v>5.2538446984739078E-2</v>
      </c>
      <c r="T132" s="929"/>
      <c r="U132" s="929"/>
      <c r="V132" s="929"/>
      <c r="W132" s="929"/>
      <c r="X132" s="929"/>
      <c r="Y132" s="929"/>
      <c r="Z132" s="929"/>
      <c r="AA132" s="929"/>
      <c r="AB132" s="929"/>
      <c r="AC132" s="929"/>
      <c r="AD132" s="929"/>
      <c r="AE132" s="929"/>
      <c r="AF132" s="929"/>
      <c r="AG132" s="929"/>
      <c r="AH132" s="929"/>
    </row>
    <row r="133" spans="17:35" x14ac:dyDescent="0.25">
      <c r="Q133" s="243"/>
      <c r="R133" s="243"/>
      <c r="S133" s="243"/>
      <c r="T133" s="243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</row>
  </sheetData>
  <mergeCells count="67">
    <mergeCell ref="B64:B65"/>
    <mergeCell ref="C64:C65"/>
    <mergeCell ref="B73:B74"/>
    <mergeCell ref="C73:C74"/>
    <mergeCell ref="C68:H68"/>
    <mergeCell ref="C71:H71"/>
    <mergeCell ref="B52:B53"/>
    <mergeCell ref="C52:C53"/>
    <mergeCell ref="B27:B29"/>
    <mergeCell ref="C41:H41"/>
    <mergeCell ref="C44:H44"/>
    <mergeCell ref="C27:C29"/>
    <mergeCell ref="B48:B49"/>
    <mergeCell ref="C48:C49"/>
    <mergeCell ref="B50:B51"/>
    <mergeCell ref="C50:C51"/>
    <mergeCell ref="A1:C1"/>
    <mergeCell ref="D1:N1"/>
    <mergeCell ref="B2:E2"/>
    <mergeCell ref="B24:B26"/>
    <mergeCell ref="J21:N21"/>
    <mergeCell ref="C3:H3"/>
    <mergeCell ref="C6:H6"/>
    <mergeCell ref="B9:B10"/>
    <mergeCell ref="C9:C10"/>
    <mergeCell ref="B11:B12"/>
    <mergeCell ref="J6:N6"/>
    <mergeCell ref="B13:B14"/>
    <mergeCell ref="C13:C14"/>
    <mergeCell ref="J36:N36"/>
    <mergeCell ref="C18:H18"/>
    <mergeCell ref="C21:H21"/>
    <mergeCell ref="C36:H36"/>
    <mergeCell ref="C11:C12"/>
    <mergeCell ref="C24:C26"/>
    <mergeCell ref="C101:H101"/>
    <mergeCell ref="S119:T119"/>
    <mergeCell ref="J44:N44"/>
    <mergeCell ref="C57:H57"/>
    <mergeCell ref="C60:H60"/>
    <mergeCell ref="J60:N60"/>
    <mergeCell ref="J71:N71"/>
    <mergeCell ref="C81:H81"/>
    <mergeCell ref="J81:N81"/>
    <mergeCell ref="C90:H90"/>
    <mergeCell ref="AG119:AH119"/>
    <mergeCell ref="S132:AH132"/>
    <mergeCell ref="W119:X119"/>
    <mergeCell ref="AE119:AF119"/>
    <mergeCell ref="AA119:AB119"/>
    <mergeCell ref="AC119:AD119"/>
    <mergeCell ref="U119:V119"/>
    <mergeCell ref="Y119:Z119"/>
    <mergeCell ref="Q132:R132"/>
    <mergeCell ref="Q119:R119"/>
    <mergeCell ref="Q120:R120"/>
    <mergeCell ref="Q121:R121"/>
    <mergeCell ref="Q122:R122"/>
    <mergeCell ref="Q123:R123"/>
    <mergeCell ref="Q130:R130"/>
    <mergeCell ref="Q131:R131"/>
    <mergeCell ref="Q124:R124"/>
    <mergeCell ref="Q125:R125"/>
    <mergeCell ref="Q126:R126"/>
    <mergeCell ref="Q127:R127"/>
    <mergeCell ref="Q128:R128"/>
    <mergeCell ref="Q129:R12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opLeftCell="C63" zoomScaleNormal="100" workbookViewId="0">
      <selection activeCell="H46" sqref="H46"/>
    </sheetView>
  </sheetViews>
  <sheetFormatPr defaultRowHeight="13.2" x14ac:dyDescent="0.25"/>
  <cols>
    <col min="1" max="1" width="12.44140625" customWidth="1"/>
    <col min="2" max="2" width="14.109375" customWidth="1"/>
    <col min="3" max="3" width="14.5546875" customWidth="1"/>
    <col min="4" max="4" width="19.33203125" customWidth="1"/>
    <col min="5" max="5" width="14.33203125" customWidth="1"/>
    <col min="10" max="10" width="11.5546875" customWidth="1"/>
  </cols>
  <sheetData>
    <row r="1" spans="1:18" s="2" customFormat="1" ht="17.399999999999999" x14ac:dyDescent="0.3">
      <c r="A1" s="894" t="s">
        <v>8</v>
      </c>
      <c r="B1" s="894"/>
      <c r="C1" s="894"/>
      <c r="D1" s="895" t="s">
        <v>63</v>
      </c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14"/>
    </row>
    <row r="2" spans="1:18" s="2" customFormat="1" x14ac:dyDescent="0.25">
      <c r="A2" s="13" t="s">
        <v>0</v>
      </c>
      <c r="B2" s="897" t="str">
        <f>IF(enterobatteri!$B$2="","",enterobatteri!$B$2)</f>
        <v>24,01,08</v>
      </c>
      <c r="C2" s="898"/>
      <c r="D2" s="898"/>
      <c r="E2" s="898"/>
      <c r="F2" s="3"/>
      <c r="G2" s="3"/>
      <c r="H2" s="3"/>
      <c r="I2" s="3"/>
      <c r="J2" s="3"/>
      <c r="K2" s="3"/>
      <c r="L2" s="3"/>
      <c r="M2" s="3"/>
      <c r="N2" s="3"/>
      <c r="O2" s="14"/>
    </row>
    <row r="3" spans="1:18" s="2" customFormat="1" ht="15.6" x14ac:dyDescent="0.25">
      <c r="A3" s="299" t="s">
        <v>24</v>
      </c>
      <c r="B3" s="299"/>
      <c r="C3" s="884" t="s">
        <v>56</v>
      </c>
      <c r="D3" s="884"/>
      <c r="E3" s="884"/>
      <c r="F3" s="884"/>
      <c r="G3" s="884"/>
      <c r="H3" s="884"/>
      <c r="I3" s="6"/>
      <c r="O3" s="14"/>
    </row>
    <row r="4" spans="1:18" s="4" customFormat="1" ht="15.6" x14ac:dyDescent="0.25">
      <c r="A4" s="11"/>
      <c r="B4" s="11"/>
      <c r="C4" s="12"/>
      <c r="D4" s="12"/>
      <c r="E4" s="12"/>
      <c r="F4" s="12"/>
      <c r="G4" s="12"/>
      <c r="H4" s="12"/>
      <c r="I4" s="11"/>
      <c r="O4" s="15"/>
    </row>
    <row r="5" spans="1:18" s="4" customFormat="1" ht="15.6" x14ac:dyDescent="0.25">
      <c r="A5" s="2" t="s">
        <v>1</v>
      </c>
      <c r="B5" s="10"/>
      <c r="C5" s="12"/>
      <c r="D5" s="12"/>
      <c r="E5" s="12"/>
      <c r="F5" s="12"/>
      <c r="G5" s="12"/>
      <c r="H5" s="12"/>
      <c r="I5" s="11"/>
      <c r="O5" s="15"/>
    </row>
    <row r="6" spans="1:18" s="2" customFormat="1" x14ac:dyDescent="0.25">
      <c r="C6" s="885" t="s">
        <v>55</v>
      </c>
      <c r="D6" s="886"/>
      <c r="E6" s="886"/>
      <c r="F6" s="886"/>
      <c r="G6" s="886"/>
      <c r="H6" s="886"/>
      <c r="J6" s="885" t="s">
        <v>12</v>
      </c>
      <c r="K6" s="887"/>
      <c r="L6" s="887"/>
      <c r="M6" s="887"/>
      <c r="N6" s="887"/>
      <c r="O6" s="14"/>
    </row>
    <row r="7" spans="1:18" s="2" customFormat="1" ht="13.8" thickBot="1" x14ac:dyDescent="0.3">
      <c r="A7" s="23" t="s">
        <v>11</v>
      </c>
      <c r="B7" s="24" t="s">
        <v>5</v>
      </c>
      <c r="C7" s="20" t="s">
        <v>2</v>
      </c>
      <c r="D7" s="17">
        <v>1</v>
      </c>
      <c r="E7" s="17">
        <v>2</v>
      </c>
      <c r="F7" s="17">
        <v>3</v>
      </c>
      <c r="G7" s="16">
        <v>4</v>
      </c>
      <c r="H7" s="16">
        <v>5</v>
      </c>
      <c r="I7" s="7"/>
      <c r="J7" s="25">
        <v>1</v>
      </c>
      <c r="K7" s="20">
        <v>2</v>
      </c>
      <c r="L7" s="20">
        <v>3</v>
      </c>
      <c r="M7" s="21">
        <v>4</v>
      </c>
      <c r="N7" s="22">
        <v>5</v>
      </c>
      <c r="O7" s="14"/>
      <c r="P7" s="285" t="s">
        <v>102</v>
      </c>
      <c r="Q7" s="263" t="s">
        <v>38</v>
      </c>
      <c r="R7" s="284" t="s">
        <v>108</v>
      </c>
    </row>
    <row r="8" spans="1:18" s="2" customFormat="1" ht="13.8" thickBot="1" x14ac:dyDescent="0.3">
      <c r="A8" s="26">
        <v>1</v>
      </c>
      <c r="B8" s="27">
        <v>2007</v>
      </c>
      <c r="C8" s="27" t="s">
        <v>59</v>
      </c>
      <c r="D8" s="27" t="s">
        <v>59</v>
      </c>
      <c r="E8" s="27"/>
      <c r="F8" s="27"/>
      <c r="G8" s="27" t="s">
        <v>59</v>
      </c>
      <c r="H8" s="27"/>
      <c r="I8" s="9"/>
      <c r="J8" s="521" t="str">
        <f>IF(D8="","",IF(D8="&lt; 10","",LOG(D8)))</f>
        <v/>
      </c>
      <c r="K8" s="521" t="str">
        <f>IF(E8="","",IF(E8="&lt; 10","",LOG(E8)))</f>
        <v/>
      </c>
      <c r="L8" s="521" t="str">
        <f>IF(F8="","",IF(F8="&lt; 10","",LOG(F8)))</f>
        <v/>
      </c>
      <c r="M8" s="521" t="str">
        <f>IF(G8="","",IF(G8="&lt; 10","",LOG(G8)))</f>
        <v/>
      </c>
      <c r="N8" s="521" t="str">
        <f>IF(H8="","",IF(H8="&lt; 10","",LOG(H8)))</f>
        <v/>
      </c>
      <c r="O8" s="14"/>
      <c r="P8" s="173" t="str">
        <f>IF(COUNT(J8:N8)&lt;2,"",(MAX(J8:N8)-MIN(J8:N8))^2/2)</f>
        <v/>
      </c>
      <c r="Q8" s="189" t="str">
        <f>IF(COUNT(J8:N8)&lt;2,"",VAR(J8:N8))</f>
        <v/>
      </c>
      <c r="R8" s="4">
        <f>COUNT(J8:O8)</f>
        <v>0</v>
      </c>
    </row>
    <row r="9" spans="1:18" s="2" customFormat="1" x14ac:dyDescent="0.25">
      <c r="A9" s="18">
        <v>2</v>
      </c>
      <c r="B9" s="892">
        <v>2008</v>
      </c>
      <c r="C9" s="892">
        <v>870</v>
      </c>
      <c r="D9" s="435">
        <v>1500</v>
      </c>
      <c r="E9" s="435"/>
      <c r="F9" s="435">
        <v>1500</v>
      </c>
      <c r="G9" s="436"/>
      <c r="H9" s="436"/>
      <c r="I9" s="9"/>
      <c r="J9" s="37">
        <f t="shared" ref="J9:L12" si="0">IF(D9="","",IF(D9="&lt; 10","",LOG(D9)))</f>
        <v>3.1760912590556813</v>
      </c>
      <c r="K9" s="37" t="str">
        <f t="shared" si="0"/>
        <v/>
      </c>
      <c r="L9" s="37">
        <f t="shared" si="0"/>
        <v>3.1760912590556813</v>
      </c>
      <c r="M9" s="37" t="str">
        <f t="shared" ref="M9:N12" si="1">IF(G9="","",IF(G9="&lt; 10","",LOG(G9)))</f>
        <v/>
      </c>
      <c r="N9" s="37" t="str">
        <f t="shared" si="1"/>
        <v/>
      </c>
      <c r="O9" s="14"/>
      <c r="P9" s="173">
        <f>IF(COUNT(J9:N11)&lt;2,"",(MAX(J9:N11)-MIN(J9:N11))^2/2)</f>
        <v>2.1689434096944616E-2</v>
      </c>
      <c r="Q9" s="189">
        <f>IF(COUNT(J9:N11)&lt;2,"",VAR(J9:N11))</f>
        <v>4.7037126726078128E-3</v>
      </c>
      <c r="R9" s="4">
        <f>COUNT(J9:O9)</f>
        <v>2</v>
      </c>
    </row>
    <row r="10" spans="1:18" s="2" customFormat="1" x14ac:dyDescent="0.25">
      <c r="A10" s="18">
        <v>3</v>
      </c>
      <c r="B10" s="948"/>
      <c r="C10" s="948"/>
      <c r="D10" s="436">
        <v>2100</v>
      </c>
      <c r="E10" s="436"/>
      <c r="F10" s="436">
        <v>1300</v>
      </c>
      <c r="G10" s="436"/>
      <c r="H10" s="436"/>
      <c r="I10" s="9"/>
      <c r="J10" s="37">
        <f t="shared" si="0"/>
        <v>3.3222192947339191</v>
      </c>
      <c r="K10" s="37" t="str">
        <f t="shared" si="0"/>
        <v/>
      </c>
      <c r="L10" s="37">
        <f t="shared" si="0"/>
        <v>3.1139433523068369</v>
      </c>
      <c r="M10" s="37" t="str">
        <f t="shared" si="1"/>
        <v/>
      </c>
      <c r="N10" s="37" t="str">
        <f t="shared" si="1"/>
        <v/>
      </c>
      <c r="O10" s="14"/>
      <c r="R10" s="4">
        <f>COUNT(J10:O10)</f>
        <v>2</v>
      </c>
    </row>
    <row r="11" spans="1:18" s="2" customFormat="1" x14ac:dyDescent="0.25">
      <c r="A11" s="18">
        <v>4</v>
      </c>
      <c r="B11" s="893"/>
      <c r="C11" s="893"/>
      <c r="D11" s="436">
        <v>1600</v>
      </c>
      <c r="E11" s="436"/>
      <c r="F11" s="436">
        <v>1600</v>
      </c>
      <c r="G11" s="436"/>
      <c r="H11" s="436"/>
      <c r="I11" s="9"/>
      <c r="J11" s="37">
        <f t="shared" si="0"/>
        <v>3.2041199826559246</v>
      </c>
      <c r="K11" s="37" t="str">
        <f t="shared" si="0"/>
        <v/>
      </c>
      <c r="L11" s="37">
        <f t="shared" si="0"/>
        <v>3.2041199826559246</v>
      </c>
      <c r="M11" s="37" t="str">
        <f t="shared" si="1"/>
        <v/>
      </c>
      <c r="N11" s="37" t="str">
        <f t="shared" si="1"/>
        <v/>
      </c>
      <c r="O11" s="14"/>
      <c r="R11" s="4">
        <f>COUNT(J11:O11)</f>
        <v>2</v>
      </c>
    </row>
    <row r="12" spans="1:18" s="2" customFormat="1" x14ac:dyDescent="0.25">
      <c r="A12" s="18">
        <v>5</v>
      </c>
      <c r="B12" s="19"/>
      <c r="C12" s="19"/>
      <c r="D12" s="19"/>
      <c r="E12" s="19"/>
      <c r="F12" s="19"/>
      <c r="G12" s="19"/>
      <c r="H12" s="19"/>
      <c r="I12" s="9"/>
      <c r="J12" s="37" t="str">
        <f t="shared" si="0"/>
        <v/>
      </c>
      <c r="K12" s="37" t="str">
        <f t="shared" si="0"/>
        <v/>
      </c>
      <c r="L12" s="37" t="str">
        <f t="shared" si="0"/>
        <v/>
      </c>
      <c r="M12" s="37" t="str">
        <f t="shared" si="1"/>
        <v/>
      </c>
      <c r="N12" s="37" t="str">
        <f t="shared" si="1"/>
        <v/>
      </c>
      <c r="O12" s="14"/>
      <c r="R12" s="4">
        <f>COUNT(J12:O12)</f>
        <v>0</v>
      </c>
    </row>
    <row r="15" spans="1:18" s="2" customFormat="1" ht="15.6" x14ac:dyDescent="0.25">
      <c r="A15" s="299" t="s">
        <v>24</v>
      </c>
      <c r="B15" s="299"/>
      <c r="C15" s="884" t="s">
        <v>84</v>
      </c>
      <c r="D15" s="884"/>
      <c r="E15" s="884"/>
      <c r="F15" s="884"/>
      <c r="G15" s="884"/>
      <c r="H15" s="884"/>
      <c r="I15" s="6"/>
      <c r="O15" s="14"/>
    </row>
    <row r="16" spans="1:18" s="4" customFormat="1" ht="15.6" x14ac:dyDescent="0.25">
      <c r="A16" s="11"/>
      <c r="B16" s="11"/>
      <c r="C16" s="12"/>
      <c r="D16" s="12"/>
      <c r="E16" s="12"/>
      <c r="F16" s="12"/>
      <c r="G16" s="12"/>
      <c r="H16" s="12"/>
      <c r="I16" s="11"/>
      <c r="O16" s="15"/>
    </row>
    <row r="17" spans="1:18" s="4" customFormat="1" ht="15.6" x14ac:dyDescent="0.25">
      <c r="A17" s="2" t="s">
        <v>1</v>
      </c>
      <c r="B17" s="10"/>
      <c r="C17" s="12"/>
      <c r="D17" s="12"/>
      <c r="E17" s="12"/>
      <c r="F17" s="12"/>
      <c r="G17" s="12"/>
      <c r="H17" s="12"/>
      <c r="I17" s="11"/>
      <c r="O17" s="15"/>
    </row>
    <row r="18" spans="1:18" s="2" customFormat="1" x14ac:dyDescent="0.25">
      <c r="C18" s="885" t="s">
        <v>55</v>
      </c>
      <c r="D18" s="886"/>
      <c r="E18" s="886"/>
      <c r="F18" s="886"/>
      <c r="G18" s="886"/>
      <c r="H18" s="886"/>
      <c r="J18" s="885" t="s">
        <v>12</v>
      </c>
      <c r="K18" s="887"/>
      <c r="L18" s="887"/>
      <c r="M18" s="887"/>
      <c r="N18" s="887"/>
      <c r="O18" s="14"/>
    </row>
    <row r="19" spans="1:18" s="2" customFormat="1" ht="13.8" thickBot="1" x14ac:dyDescent="0.3">
      <c r="A19" s="23" t="s">
        <v>11</v>
      </c>
      <c r="B19" s="24" t="s">
        <v>5</v>
      </c>
      <c r="C19" s="20" t="s">
        <v>2</v>
      </c>
      <c r="D19" s="28">
        <v>1</v>
      </c>
      <c r="E19" s="28">
        <v>2</v>
      </c>
      <c r="F19" s="28">
        <v>3</v>
      </c>
      <c r="G19" s="20">
        <v>4</v>
      </c>
      <c r="H19" s="20">
        <v>5</v>
      </c>
      <c r="I19" s="7"/>
      <c r="J19" s="25">
        <v>1</v>
      </c>
      <c r="K19" s="20">
        <v>2</v>
      </c>
      <c r="L19" s="20">
        <v>3</v>
      </c>
      <c r="M19" s="21">
        <v>4</v>
      </c>
      <c r="N19" s="22">
        <v>5</v>
      </c>
      <c r="O19" s="14"/>
    </row>
    <row r="20" spans="1:18" s="2" customFormat="1" x14ac:dyDescent="0.25">
      <c r="A20" s="26">
        <v>1</v>
      </c>
      <c r="B20" s="435">
        <v>2006</v>
      </c>
      <c r="C20" s="435">
        <v>1160</v>
      </c>
      <c r="D20" s="435">
        <v>1300</v>
      </c>
      <c r="E20" s="435">
        <v>1500</v>
      </c>
      <c r="F20" s="435">
        <v>1200</v>
      </c>
      <c r="G20" s="435">
        <v>1600</v>
      </c>
      <c r="H20" s="435"/>
      <c r="I20" s="9"/>
      <c r="J20" s="521">
        <f t="shared" ref="J20:L22" si="2">IF(D20="","",IF(D20="&lt; 10","",LOG(D20)))</f>
        <v>3.1139433523068369</v>
      </c>
      <c r="K20" s="521">
        <f t="shared" si="2"/>
        <v>3.1760912590556813</v>
      </c>
      <c r="L20" s="521">
        <f t="shared" si="2"/>
        <v>3.0791812460476247</v>
      </c>
      <c r="M20" s="521">
        <f t="shared" ref="M20:N24" si="3">IF(G20="","",IF(G20="&lt; 10","",LOG(G20)))</f>
        <v>3.2041199826559246</v>
      </c>
      <c r="N20" s="521" t="str">
        <f t="shared" si="3"/>
        <v/>
      </c>
      <c r="O20" s="14"/>
      <c r="P20" s="173">
        <f>IF(COUNT(J20:N20)&lt;2,"",(MAX(J20:N20)-MIN(J20:N20))^2/2)</f>
        <v>7.8048439526390697E-3</v>
      </c>
      <c r="Q20" s="189">
        <f>IF(COUNT(J20:N20)&lt;2,"",VAR(J20:N20))</f>
        <v>3.2491199065928754E-3</v>
      </c>
      <c r="R20" s="4">
        <f>COUNT(J20:O20)</f>
        <v>4</v>
      </c>
    </row>
    <row r="21" spans="1:18" s="2" customFormat="1" x14ac:dyDescent="0.25">
      <c r="A21" s="18">
        <v>2</v>
      </c>
      <c r="B21" s="19">
        <v>2007</v>
      </c>
      <c r="C21" s="19" t="s">
        <v>59</v>
      </c>
      <c r="D21" s="19" t="s">
        <v>59</v>
      </c>
      <c r="E21" s="19" t="s">
        <v>59</v>
      </c>
      <c r="F21" s="19" t="s">
        <v>59</v>
      </c>
      <c r="G21" s="19" t="s">
        <v>59</v>
      </c>
      <c r="H21" s="19"/>
      <c r="I21" s="9"/>
      <c r="J21" s="37" t="str">
        <f t="shared" si="2"/>
        <v/>
      </c>
      <c r="K21" s="37" t="str">
        <f t="shared" si="2"/>
        <v/>
      </c>
      <c r="L21" s="37" t="str">
        <f t="shared" si="2"/>
        <v/>
      </c>
      <c r="M21" s="37" t="str">
        <f t="shared" si="3"/>
        <v/>
      </c>
      <c r="N21" s="37" t="str">
        <f t="shared" si="3"/>
        <v/>
      </c>
      <c r="O21" s="14"/>
      <c r="P21" s="173" t="str">
        <f>IF(COUNT(J21:N21)&lt;2,"",(MAX(J21:N21)-MIN(J21:N21))^2/2)</f>
        <v/>
      </c>
      <c r="Q21" s="189" t="str">
        <f>IF(COUNT(J21:N21)&lt;2,"",VAR(J21:N21))</f>
        <v/>
      </c>
      <c r="R21" s="4">
        <f>COUNT(J21:O21)</f>
        <v>0</v>
      </c>
    </row>
    <row r="22" spans="1:18" s="2" customFormat="1" x14ac:dyDescent="0.25">
      <c r="A22" s="18">
        <v>3</v>
      </c>
      <c r="B22" s="19"/>
      <c r="C22" s="19"/>
      <c r="D22" s="19" t="s">
        <v>59</v>
      </c>
      <c r="E22" s="19" t="s">
        <v>59</v>
      </c>
      <c r="F22" s="19" t="s">
        <v>59</v>
      </c>
      <c r="G22" s="19" t="s">
        <v>59</v>
      </c>
      <c r="H22" s="19"/>
      <c r="I22" s="9"/>
      <c r="J22" s="37" t="str">
        <f t="shared" si="2"/>
        <v/>
      </c>
      <c r="K22" s="37" t="str">
        <f t="shared" si="2"/>
        <v/>
      </c>
      <c r="L22" s="37" t="str">
        <f t="shared" si="2"/>
        <v/>
      </c>
      <c r="M22" s="37" t="str">
        <f t="shared" si="3"/>
        <v/>
      </c>
      <c r="N22" s="37" t="str">
        <f t="shared" si="3"/>
        <v/>
      </c>
      <c r="O22" s="14"/>
      <c r="R22" s="4">
        <f>COUNT(J22:O22)</f>
        <v>0</v>
      </c>
    </row>
    <row r="23" spans="1:18" s="2" customFormat="1" x14ac:dyDescent="0.25">
      <c r="A23" s="18"/>
      <c r="B23" s="892">
        <v>2008</v>
      </c>
      <c r="C23" s="892">
        <v>870</v>
      </c>
      <c r="D23" s="295">
        <v>560</v>
      </c>
      <c r="E23" s="295">
        <v>880</v>
      </c>
      <c r="F23" s="295">
        <v>350</v>
      </c>
      <c r="G23" s="295">
        <v>390</v>
      </c>
      <c r="H23" s="436"/>
      <c r="I23" s="9"/>
      <c r="J23" s="37">
        <f t="shared" ref="J23:L24" si="4">IF(D23="","",IF(D23="&lt; 10","",LOG(D23)))</f>
        <v>2.7481880270062002</v>
      </c>
      <c r="K23" s="37">
        <f t="shared" si="4"/>
        <v>2.9444826721501687</v>
      </c>
      <c r="L23" s="37">
        <f t="shared" si="4"/>
        <v>2.5440680443502757</v>
      </c>
      <c r="M23" s="37">
        <f t="shared" si="3"/>
        <v>2.5910646070264991</v>
      </c>
      <c r="N23" s="37" t="str">
        <f t="shared" si="3"/>
        <v/>
      </c>
      <c r="O23" s="14"/>
      <c r="P23" s="173">
        <f>IF(COUNT(J23:N24)&lt;2,"",(MAX(J23:N24)-MIN(J23:N24))^2/2)</f>
        <v>8.0165937078063423E-2</v>
      </c>
      <c r="Q23" s="189">
        <f>IF(COUNT(J23:N24)&lt;2,"",VAR(J23:N24))</f>
        <v>2.0056652440988303E-2</v>
      </c>
      <c r="R23" s="4">
        <f>COUNT(J23:O23)</f>
        <v>4</v>
      </c>
    </row>
    <row r="24" spans="1:18" s="2" customFormat="1" x14ac:dyDescent="0.25">
      <c r="A24" s="18"/>
      <c r="B24" s="893"/>
      <c r="C24" s="893"/>
      <c r="D24" s="295">
        <v>690</v>
      </c>
      <c r="E24" s="295">
        <v>760</v>
      </c>
      <c r="F24" s="295">
        <v>650</v>
      </c>
      <c r="G24" s="295">
        <v>470</v>
      </c>
      <c r="H24" s="436"/>
      <c r="I24" s="9"/>
      <c r="J24" s="303">
        <f t="shared" si="4"/>
        <v>2.8388490907372552</v>
      </c>
      <c r="K24" s="303">
        <f t="shared" si="4"/>
        <v>2.8808135922807914</v>
      </c>
      <c r="L24" s="303">
        <f t="shared" si="4"/>
        <v>2.8129133566428557</v>
      </c>
      <c r="M24" s="303">
        <f t="shared" si="3"/>
        <v>2.6720978579357175</v>
      </c>
      <c r="N24" s="303" t="str">
        <f t="shared" si="3"/>
        <v/>
      </c>
      <c r="O24" s="14"/>
      <c r="R24" s="4">
        <f>COUNT(J24:O24)</f>
        <v>4</v>
      </c>
    </row>
    <row r="25" spans="1:18" s="2" customFormat="1" x14ac:dyDescent="0.25">
      <c r="A25" s="18">
        <v>4</v>
      </c>
      <c r="B25" s="19"/>
      <c r="C25" s="19"/>
      <c r="D25" s="19"/>
      <c r="E25" s="19"/>
      <c r="F25" s="19"/>
      <c r="G25" s="19"/>
      <c r="H25" s="19"/>
      <c r="I25" s="9"/>
      <c r="J25" s="36" t="str">
        <f>IF(D25="","",FLOOR(LOG(D25),1))</f>
        <v/>
      </c>
      <c r="K25" s="37" t="str">
        <f>IF(E25="","",FLOOR(LOG(E25),1))</f>
        <v/>
      </c>
      <c r="L25" s="37" t="str">
        <f>IF(F25="","",FLOOR(LOG(F25),1))</f>
        <v/>
      </c>
      <c r="M25" s="37" t="str">
        <f>IF(G25="","",FLOOR(LOG(G25),1))</f>
        <v/>
      </c>
      <c r="N25" s="38" t="str">
        <f>IF(H25="","",FLOOR(LOG(H25),1))</f>
        <v/>
      </c>
      <c r="O25" s="14"/>
      <c r="R25" s="4"/>
    </row>
    <row r="28" spans="1:18" s="2" customFormat="1" ht="15.6" x14ac:dyDescent="0.25">
      <c r="A28" s="299" t="s">
        <v>24</v>
      </c>
      <c r="B28" s="299"/>
      <c r="C28" s="884" t="s">
        <v>86</v>
      </c>
      <c r="D28" s="884"/>
      <c r="E28" s="884"/>
      <c r="F28" s="884"/>
      <c r="G28" s="884"/>
      <c r="H28" s="884"/>
      <c r="I28" s="6"/>
      <c r="O28" s="14"/>
    </row>
    <row r="29" spans="1:18" s="4" customFormat="1" ht="15.6" x14ac:dyDescent="0.25">
      <c r="A29" s="11"/>
      <c r="B29" s="11"/>
      <c r="C29" s="12"/>
      <c r="D29" s="12"/>
      <c r="E29" s="12"/>
      <c r="F29" s="12"/>
      <c r="G29" s="12"/>
      <c r="H29" s="12"/>
      <c r="I29" s="11"/>
      <c r="O29" s="15"/>
    </row>
    <row r="30" spans="1:18" s="4" customFormat="1" ht="15.6" x14ac:dyDescent="0.25">
      <c r="A30" s="2" t="s">
        <v>1</v>
      </c>
      <c r="B30" s="10" t="s">
        <v>78</v>
      </c>
      <c r="C30" s="12"/>
      <c r="D30" s="12"/>
      <c r="E30" s="12"/>
      <c r="F30" s="12"/>
      <c r="G30" s="12"/>
      <c r="H30" s="12"/>
      <c r="I30" s="11"/>
      <c r="O30" s="15"/>
    </row>
    <row r="31" spans="1:18" s="2" customFormat="1" x14ac:dyDescent="0.25">
      <c r="C31" s="885" t="s">
        <v>55</v>
      </c>
      <c r="D31" s="886"/>
      <c r="E31" s="886"/>
      <c r="F31" s="886"/>
      <c r="G31" s="886"/>
      <c r="H31" s="886"/>
      <c r="J31" s="885" t="s">
        <v>12</v>
      </c>
      <c r="K31" s="887"/>
      <c r="L31" s="887"/>
      <c r="M31" s="887"/>
      <c r="N31" s="887"/>
      <c r="O31" s="14"/>
    </row>
    <row r="32" spans="1:18" s="2" customFormat="1" ht="13.8" thickBot="1" x14ac:dyDescent="0.3">
      <c r="A32" s="23" t="s">
        <v>11</v>
      </c>
      <c r="B32" s="24" t="s">
        <v>5</v>
      </c>
      <c r="C32" s="20" t="s">
        <v>2</v>
      </c>
      <c r="D32" s="28">
        <v>1</v>
      </c>
      <c r="E32" s="28">
        <v>2</v>
      </c>
      <c r="F32" s="28">
        <v>3</v>
      </c>
      <c r="G32" s="20">
        <v>4</v>
      </c>
      <c r="H32" s="20">
        <v>5</v>
      </c>
      <c r="I32" s="7"/>
      <c r="J32" s="25">
        <v>1</v>
      </c>
      <c r="K32" s="20">
        <v>2</v>
      </c>
      <c r="L32" s="20">
        <v>3</v>
      </c>
      <c r="M32" s="21">
        <v>4</v>
      </c>
      <c r="N32" s="22">
        <v>5</v>
      </c>
      <c r="O32" s="14"/>
    </row>
    <row r="33" spans="1:18" s="2" customFormat="1" ht="13.8" thickBot="1" x14ac:dyDescent="0.3">
      <c r="A33" s="26">
        <v>1</v>
      </c>
      <c r="B33" s="435">
        <v>2006</v>
      </c>
      <c r="C33" s="435">
        <v>1160</v>
      </c>
      <c r="D33" s="435">
        <v>1200</v>
      </c>
      <c r="E33" s="435">
        <v>1400</v>
      </c>
      <c r="F33" s="435">
        <v>1100</v>
      </c>
      <c r="G33" s="435"/>
      <c r="H33" s="435"/>
      <c r="I33" s="9"/>
      <c r="J33" s="521">
        <f t="shared" ref="J33:L39" si="5">IF(D33="","",IF(D33="&lt; 10","",IF(D33="&lt;10","",LOG(D33))))</f>
        <v>3.0791812460476247</v>
      </c>
      <c r="K33" s="521">
        <f t="shared" si="5"/>
        <v>3.1461280356782382</v>
      </c>
      <c r="L33" s="521">
        <f t="shared" si="5"/>
        <v>3.0413926851582249</v>
      </c>
      <c r="M33" s="521" t="str">
        <f t="shared" ref="M33:N39" si="6">IF(G33="","",IF(G33="&lt; 10","",IF(G33="&lt;10","",LOG(G33))))</f>
        <v/>
      </c>
      <c r="N33" s="521" t="str">
        <f t="shared" si="6"/>
        <v/>
      </c>
      <c r="O33" s="14"/>
      <c r="P33" s="173">
        <f>IF(COUNT(J33:N33)&lt;2,"",(MAX(J33:N33)-MIN(J33:N33))^2/2)</f>
        <v>5.484746824275021E-3</v>
      </c>
      <c r="Q33" s="189">
        <f>IF(COUNT(J33:N33)&lt;2,"",VAR(J33:N33))</f>
        <v>2.8132236040812556E-3</v>
      </c>
      <c r="R33" s="4">
        <f t="shared" ref="R33:R39" si="7">COUNT(J33:O33)</f>
        <v>3</v>
      </c>
    </row>
    <row r="34" spans="1:18" s="2" customFormat="1" x14ac:dyDescent="0.25">
      <c r="A34" s="18">
        <v>2</v>
      </c>
      <c r="B34" s="942">
        <v>2006</v>
      </c>
      <c r="C34" s="944">
        <v>27</v>
      </c>
      <c r="D34" s="27">
        <v>30</v>
      </c>
      <c r="E34" s="27">
        <v>10</v>
      </c>
      <c r="F34" s="27">
        <v>10</v>
      </c>
      <c r="G34" s="19"/>
      <c r="H34" s="19"/>
      <c r="I34" s="9"/>
      <c r="J34" s="37">
        <f t="shared" si="5"/>
        <v>1.4771212547196624</v>
      </c>
      <c r="K34" s="37">
        <f t="shared" si="5"/>
        <v>1</v>
      </c>
      <c r="L34" s="37">
        <f t="shared" si="5"/>
        <v>1</v>
      </c>
      <c r="M34" s="37" t="str">
        <f t="shared" si="6"/>
        <v/>
      </c>
      <c r="N34" s="37" t="str">
        <f t="shared" si="6"/>
        <v/>
      </c>
      <c r="O34" s="14"/>
      <c r="P34" s="173">
        <f>IF(COUNT(J34:N34)&lt;2,"",(MAX(J34:N35)-MIN(J34:N35))^2/2)</f>
        <v>0.11382234585263247</v>
      </c>
      <c r="Q34" s="189">
        <f>IF(COUNT(J34:N35)&lt;2,"",VAR(J34:N35))</f>
        <v>4.3468771049823121E-2</v>
      </c>
      <c r="R34" s="4">
        <f t="shared" si="7"/>
        <v>3</v>
      </c>
    </row>
    <row r="35" spans="1:18" s="2" customFormat="1" x14ac:dyDescent="0.25">
      <c r="A35" s="18"/>
      <c r="B35" s="943"/>
      <c r="C35" s="945"/>
      <c r="D35" s="19">
        <v>10</v>
      </c>
      <c r="E35" s="19">
        <v>10</v>
      </c>
      <c r="F35" s="19">
        <v>20</v>
      </c>
      <c r="G35" s="19"/>
      <c r="H35" s="19"/>
      <c r="I35" s="9"/>
      <c r="J35" s="37">
        <f t="shared" si="5"/>
        <v>1</v>
      </c>
      <c r="K35" s="37">
        <f t="shared" si="5"/>
        <v>1</v>
      </c>
      <c r="L35" s="37">
        <f t="shared" si="5"/>
        <v>1.3010299956639813</v>
      </c>
      <c r="M35" s="37" t="str">
        <f t="shared" si="6"/>
        <v/>
      </c>
      <c r="N35" s="37" t="str">
        <f t="shared" si="6"/>
        <v/>
      </c>
      <c r="O35" s="14"/>
      <c r="R35" s="4">
        <f t="shared" si="7"/>
        <v>3</v>
      </c>
    </row>
    <row r="36" spans="1:18" s="2" customFormat="1" x14ac:dyDescent="0.25">
      <c r="A36" s="18">
        <v>3</v>
      </c>
      <c r="B36" s="19">
        <v>2007</v>
      </c>
      <c r="C36" s="19" t="s">
        <v>77</v>
      </c>
      <c r="D36" s="19" t="s">
        <v>77</v>
      </c>
      <c r="E36" s="19" t="s">
        <v>77</v>
      </c>
      <c r="F36" s="19" t="s">
        <v>77</v>
      </c>
      <c r="G36" s="19"/>
      <c r="H36" s="19"/>
      <c r="I36" s="9"/>
      <c r="J36" s="37" t="str">
        <f t="shared" si="5"/>
        <v/>
      </c>
      <c r="K36" s="37" t="str">
        <f t="shared" si="5"/>
        <v/>
      </c>
      <c r="L36" s="37" t="str">
        <f t="shared" si="5"/>
        <v/>
      </c>
      <c r="M36" s="37" t="str">
        <f t="shared" si="6"/>
        <v/>
      </c>
      <c r="N36" s="37" t="str">
        <f t="shared" si="6"/>
        <v/>
      </c>
      <c r="O36" s="14"/>
      <c r="P36" s="173" t="str">
        <f>IF(COUNT(J36:N36)&lt;2,"",(MAX(J36:N36)-MIN(J36:N36))^2/2)</f>
        <v/>
      </c>
      <c r="Q36" s="189" t="str">
        <f>IF(COUNT(J36:N36)&lt;2,"",VAR(J36:N36))</f>
        <v/>
      </c>
      <c r="R36" s="4">
        <f t="shared" si="7"/>
        <v>0</v>
      </c>
    </row>
    <row r="37" spans="1:18" s="2" customFormat="1" x14ac:dyDescent="0.25">
      <c r="A37" s="441">
        <v>4</v>
      </c>
      <c r="B37" s="520">
        <v>2008</v>
      </c>
      <c r="C37" s="520"/>
      <c r="D37" s="520"/>
      <c r="E37" s="520"/>
      <c r="F37" s="520"/>
      <c r="G37" s="520"/>
      <c r="H37" s="520"/>
      <c r="I37" s="9"/>
      <c r="J37" s="37" t="str">
        <f t="shared" si="5"/>
        <v/>
      </c>
      <c r="K37" s="37" t="str">
        <f t="shared" si="5"/>
        <v/>
      </c>
      <c r="L37" s="37" t="str">
        <f t="shared" si="5"/>
        <v/>
      </c>
      <c r="M37" s="37" t="str">
        <f t="shared" si="6"/>
        <v/>
      </c>
      <c r="N37" s="37" t="str">
        <f t="shared" si="6"/>
        <v/>
      </c>
      <c r="O37" s="14"/>
      <c r="R37" s="4">
        <f t="shared" si="7"/>
        <v>0</v>
      </c>
    </row>
    <row r="38" spans="1:18" s="2" customFormat="1" x14ac:dyDescent="0.25">
      <c r="A38" s="18">
        <v>5</v>
      </c>
      <c r="B38" s="892">
        <v>2008</v>
      </c>
      <c r="C38" s="892">
        <v>870</v>
      </c>
      <c r="D38" s="436">
        <v>820</v>
      </c>
      <c r="E38" s="436"/>
      <c r="F38" s="436">
        <v>760</v>
      </c>
      <c r="G38" s="436">
        <v>700</v>
      </c>
      <c r="H38" s="436"/>
      <c r="I38" s="9"/>
      <c r="J38" s="37">
        <f>IF(D38="","",IF(D38="&lt; 10","",IF(D38="&lt;10","",LOG(D38))))</f>
        <v>2.9138138523837167</v>
      </c>
      <c r="K38" s="37" t="str">
        <f t="shared" si="5"/>
        <v/>
      </c>
      <c r="L38" s="37">
        <f t="shared" si="5"/>
        <v>2.8808135922807914</v>
      </c>
      <c r="M38" s="37">
        <f t="shared" si="6"/>
        <v>2.8450980400142569</v>
      </c>
      <c r="N38" s="37" t="str">
        <f t="shared" si="6"/>
        <v/>
      </c>
      <c r="O38" s="14"/>
      <c r="P38" s="173">
        <f>IF(COUNT(J38:N39)&lt;2,"",(MAX(J38:N39)-MIN(J38:N39))^2/2)</f>
        <v>8.7947702822023573E-3</v>
      </c>
      <c r="Q38" s="189">
        <f>IF(COUNT(J38:N39)&lt;2,"",VAR(J38:N39))</f>
        <v>2.0800582515112915E-3</v>
      </c>
      <c r="R38" s="4">
        <f t="shared" si="7"/>
        <v>3</v>
      </c>
    </row>
    <row r="39" spans="1:18" s="2" customFormat="1" x14ac:dyDescent="0.25">
      <c r="A39" s="18"/>
      <c r="B39" s="893"/>
      <c r="C39" s="893"/>
      <c r="D39" s="436">
        <v>950</v>
      </c>
      <c r="E39" s="436"/>
      <c r="F39" s="436">
        <v>860</v>
      </c>
      <c r="G39" s="436">
        <v>790</v>
      </c>
      <c r="H39" s="436"/>
      <c r="I39" s="9"/>
      <c r="J39" s="37">
        <f>IF(D39="","",IF(D39="&lt; 10","",IF(D39="&lt;10","",LOG(D39))))</f>
        <v>2.9777236052888476</v>
      </c>
      <c r="K39" s="37" t="str">
        <f t="shared" si="5"/>
        <v/>
      </c>
      <c r="L39" s="37">
        <f t="shared" si="5"/>
        <v>2.9344984512435679</v>
      </c>
      <c r="M39" s="37">
        <f t="shared" si="6"/>
        <v>2.8976270912904414</v>
      </c>
      <c r="N39" s="37" t="str">
        <f t="shared" si="6"/>
        <v/>
      </c>
      <c r="O39" s="14"/>
      <c r="P39" s="173"/>
      <c r="Q39" s="189"/>
      <c r="R39" s="4">
        <f t="shared" si="7"/>
        <v>3</v>
      </c>
    </row>
    <row r="40" spans="1:18" s="2" customFormat="1" x14ac:dyDescent="0.25">
      <c r="A40" s="447"/>
      <c r="B40" s="408"/>
      <c r="C40" s="408"/>
      <c r="D40" s="408"/>
      <c r="E40" s="408"/>
      <c r="F40" s="408"/>
      <c r="G40" s="408"/>
      <c r="H40" s="408"/>
      <c r="I40" s="9"/>
      <c r="J40" s="307"/>
      <c r="K40" s="307"/>
      <c r="L40" s="307"/>
      <c r="M40" s="307"/>
      <c r="N40" s="307"/>
      <c r="O40" s="14"/>
      <c r="R40" s="4"/>
    </row>
    <row r="42" spans="1:18" s="4" customFormat="1" ht="15.6" x14ac:dyDescent="0.25">
      <c r="A42" s="2" t="s">
        <v>1</v>
      </c>
      <c r="B42" s="10"/>
      <c r="C42" s="12"/>
      <c r="D42" s="12"/>
      <c r="E42" s="12"/>
      <c r="F42" s="12"/>
      <c r="G42" s="12"/>
      <c r="H42" s="12"/>
      <c r="I42" s="11"/>
      <c r="O42" s="15"/>
    </row>
    <row r="43" spans="1:18" s="2" customFormat="1" x14ac:dyDescent="0.25">
      <c r="C43" s="885" t="s">
        <v>55</v>
      </c>
      <c r="D43" s="886"/>
      <c r="E43" s="886"/>
      <c r="F43" s="886"/>
      <c r="G43" s="886"/>
      <c r="H43" s="886"/>
      <c r="J43" s="885" t="s">
        <v>12</v>
      </c>
      <c r="K43" s="887"/>
      <c r="L43" s="887"/>
      <c r="M43" s="887"/>
      <c r="N43" s="887"/>
      <c r="O43" s="14"/>
    </row>
    <row r="44" spans="1:18" s="2" customFormat="1" ht="13.8" thickBot="1" x14ac:dyDescent="0.3">
      <c r="A44" s="23" t="s">
        <v>11</v>
      </c>
      <c r="B44" s="24" t="s">
        <v>5</v>
      </c>
      <c r="C44" s="20" t="s">
        <v>2</v>
      </c>
      <c r="D44" s="28">
        <v>1</v>
      </c>
      <c r="E44" s="28">
        <v>2</v>
      </c>
      <c r="F44" s="28">
        <v>3</v>
      </c>
      <c r="G44" s="20">
        <v>4</v>
      </c>
      <c r="H44" s="20">
        <v>5</v>
      </c>
      <c r="I44" s="7"/>
      <c r="J44" s="25">
        <v>1</v>
      </c>
      <c r="K44" s="20">
        <v>2</v>
      </c>
      <c r="L44" s="20">
        <v>3</v>
      </c>
      <c r="M44" s="21">
        <v>4</v>
      </c>
      <c r="N44" s="22">
        <v>5</v>
      </c>
      <c r="O44" s="14"/>
    </row>
    <row r="45" spans="1:18" s="2" customFormat="1" ht="13.8" thickBot="1" x14ac:dyDescent="0.3">
      <c r="A45" s="18">
        <v>1</v>
      </c>
      <c r="B45" s="19">
        <v>2007</v>
      </c>
      <c r="C45" s="19" t="s">
        <v>77</v>
      </c>
      <c r="D45" s="19">
        <v>10</v>
      </c>
      <c r="E45" s="19">
        <v>15</v>
      </c>
      <c r="F45" s="19">
        <v>10</v>
      </c>
      <c r="G45" s="19"/>
      <c r="H45" s="19"/>
      <c r="I45" s="9"/>
      <c r="J45" s="33">
        <f t="shared" ref="J45:L47" si="8">IF(D45="","",IF(D45="&lt; 10","",IF(D45="&lt;10","",LOG(D45))))</f>
        <v>1</v>
      </c>
      <c r="K45" s="33">
        <f t="shared" si="8"/>
        <v>1.1760912590556813</v>
      </c>
      <c r="L45" s="33">
        <f t="shared" si="8"/>
        <v>1</v>
      </c>
      <c r="M45" s="33" t="str">
        <f t="shared" ref="M45:N47" si="9">IF(G45="","",IF(G45="&lt; 10","",IF(G45="&lt;10","",LOG(G45))))</f>
        <v/>
      </c>
      <c r="N45" s="33" t="str">
        <f t="shared" si="9"/>
        <v/>
      </c>
      <c r="O45" s="14"/>
      <c r="P45" s="173">
        <f>IF(COUNT(J45:N45)&lt;2,"",(MAX(J45:N45)-MIN(J45:N45))^2/2)</f>
        <v>1.550406575790754E-2</v>
      </c>
      <c r="Q45" s="189">
        <f>IF(COUNT(J45:N45)&lt;2,"",VAR(J45:N45))</f>
        <v>1.0336043838605025E-2</v>
      </c>
      <c r="R45" s="4">
        <f>COUNT(J45:O45)</f>
        <v>3</v>
      </c>
    </row>
    <row r="46" spans="1:18" s="2" customFormat="1" ht="13.8" thickBot="1" x14ac:dyDescent="0.3">
      <c r="A46" s="18">
        <v>2</v>
      </c>
      <c r="B46" s="19"/>
      <c r="C46" s="19"/>
      <c r="D46" s="19"/>
      <c r="E46" s="19"/>
      <c r="F46" s="19"/>
      <c r="G46" s="19"/>
      <c r="H46" s="19"/>
      <c r="I46" s="9"/>
      <c r="J46" s="33" t="str">
        <f t="shared" si="8"/>
        <v/>
      </c>
      <c r="K46" s="33" t="str">
        <f t="shared" si="8"/>
        <v/>
      </c>
      <c r="L46" s="33" t="str">
        <f t="shared" si="8"/>
        <v/>
      </c>
      <c r="M46" s="33" t="str">
        <f t="shared" si="9"/>
        <v/>
      </c>
      <c r="N46" s="33" t="str">
        <f t="shared" si="9"/>
        <v/>
      </c>
      <c r="O46" s="14"/>
      <c r="R46" s="4">
        <f>COUNT(J46:O46)</f>
        <v>0</v>
      </c>
    </row>
    <row r="47" spans="1:18" s="2" customFormat="1" x14ac:dyDescent="0.25">
      <c r="A47" s="18">
        <v>3</v>
      </c>
      <c r="B47" s="19"/>
      <c r="C47" s="19"/>
      <c r="D47" s="19"/>
      <c r="E47" s="19"/>
      <c r="F47" s="19"/>
      <c r="G47" s="19"/>
      <c r="H47" s="19"/>
      <c r="I47" s="9"/>
      <c r="J47" s="33" t="str">
        <f t="shared" si="8"/>
        <v/>
      </c>
      <c r="K47" s="33" t="str">
        <f t="shared" si="8"/>
        <v/>
      </c>
      <c r="L47" s="33" t="str">
        <f t="shared" si="8"/>
        <v/>
      </c>
      <c r="M47" s="33" t="str">
        <f t="shared" si="9"/>
        <v/>
      </c>
      <c r="N47" s="33" t="str">
        <f t="shared" si="9"/>
        <v/>
      </c>
      <c r="O47" s="14"/>
      <c r="R47" s="4">
        <f>COUNT(J47:O47)</f>
        <v>0</v>
      </c>
    </row>
    <row r="50" spans="1:18" s="2" customFormat="1" ht="15.6" x14ac:dyDescent="0.25">
      <c r="A50" s="299" t="s">
        <v>24</v>
      </c>
      <c r="B50" s="299"/>
      <c r="C50" s="884" t="s">
        <v>85</v>
      </c>
      <c r="D50" s="884"/>
      <c r="E50" s="884"/>
      <c r="F50" s="884"/>
      <c r="G50" s="884"/>
      <c r="H50" s="884"/>
      <c r="I50" s="6"/>
      <c r="O50" s="14"/>
    </row>
    <row r="51" spans="1:18" s="4" customFormat="1" ht="15.6" x14ac:dyDescent="0.25">
      <c r="A51" s="11"/>
      <c r="B51" s="11"/>
      <c r="C51" s="12"/>
      <c r="D51" s="12"/>
      <c r="E51" s="12"/>
      <c r="F51" s="12"/>
      <c r="G51" s="12"/>
      <c r="H51" s="12"/>
      <c r="I51" s="11"/>
      <c r="O51" s="15"/>
    </row>
    <row r="52" spans="1:18" s="4" customFormat="1" ht="15.6" x14ac:dyDescent="0.25">
      <c r="A52" s="2" t="s">
        <v>1</v>
      </c>
      <c r="B52" s="10"/>
      <c r="C52" s="12"/>
      <c r="D52" s="12"/>
      <c r="E52" s="12"/>
      <c r="F52" s="12"/>
      <c r="G52" s="12"/>
      <c r="H52" s="12"/>
      <c r="I52" s="11"/>
      <c r="O52" s="15"/>
    </row>
    <row r="53" spans="1:18" s="2" customFormat="1" x14ac:dyDescent="0.25">
      <c r="C53" s="885" t="s">
        <v>55</v>
      </c>
      <c r="D53" s="886"/>
      <c r="E53" s="886"/>
      <c r="F53" s="886"/>
      <c r="G53" s="886"/>
      <c r="H53" s="886"/>
      <c r="J53" s="885" t="s">
        <v>12</v>
      </c>
      <c r="K53" s="887"/>
      <c r="L53" s="887"/>
      <c r="M53" s="887"/>
      <c r="N53" s="887"/>
      <c r="O53" s="14"/>
    </row>
    <row r="54" spans="1:18" s="2" customFormat="1" ht="13.8" thickBot="1" x14ac:dyDescent="0.3">
      <c r="A54" s="23" t="s">
        <v>11</v>
      </c>
      <c r="B54" s="24" t="s">
        <v>5</v>
      </c>
      <c r="C54" s="323" t="s">
        <v>2</v>
      </c>
      <c r="D54" s="324">
        <v>1</v>
      </c>
      <c r="E54" s="324">
        <v>2</v>
      </c>
      <c r="F54" s="324">
        <v>3</v>
      </c>
      <c r="G54" s="323">
        <v>4</v>
      </c>
      <c r="H54" s="323">
        <v>5</v>
      </c>
      <c r="I54" s="7"/>
      <c r="J54" s="25">
        <v>1</v>
      </c>
      <c r="K54" s="20">
        <v>2</v>
      </c>
      <c r="L54" s="20">
        <v>3</v>
      </c>
      <c r="M54" s="21">
        <v>4</v>
      </c>
      <c r="N54" s="22">
        <v>5</v>
      </c>
      <c r="O54" s="14"/>
    </row>
    <row r="55" spans="1:18" s="2" customFormat="1" ht="13.8" thickBot="1" x14ac:dyDescent="0.3">
      <c r="A55" s="26">
        <v>1</v>
      </c>
      <c r="B55" s="435">
        <v>2008</v>
      </c>
      <c r="C55" s="444">
        <v>870</v>
      </c>
      <c r="D55" s="519">
        <v>1500</v>
      </c>
      <c r="E55" s="519">
        <v>1200</v>
      </c>
      <c r="F55" s="519">
        <v>1400</v>
      </c>
      <c r="G55" s="519">
        <v>1100</v>
      </c>
      <c r="H55" s="519">
        <v>1700</v>
      </c>
      <c r="I55" s="295">
        <v>1200</v>
      </c>
      <c r="J55" s="362">
        <f t="shared" ref="J55:M57" si="10">IF(D55="","",IF(D55="&lt; 10","",LOG(D55)))</f>
        <v>3.1760912590556813</v>
      </c>
      <c r="K55" s="33">
        <f t="shared" si="10"/>
        <v>3.0791812460476247</v>
      </c>
      <c r="L55" s="33">
        <f t="shared" si="10"/>
        <v>3.1461280356782382</v>
      </c>
      <c r="M55" s="33">
        <f t="shared" si="10"/>
        <v>3.0413926851582249</v>
      </c>
      <c r="N55" s="33">
        <f t="shared" ref="N55:O57" si="11">IF(H55="","",IF(H55="&lt; 10","",LOG(H55)))</f>
        <v>3.2304489213782741</v>
      </c>
      <c r="O55" s="33">
        <f t="shared" si="11"/>
        <v>3.0791812460476247</v>
      </c>
      <c r="P55" s="518">
        <f>IF(COUNT(J55:O55)&lt;2,"",(MAX(J55:O55)-MIN(J55:O55))^2/2)</f>
        <v>1.787113022684552E-2</v>
      </c>
      <c r="Q55" s="189">
        <f>IF(COUNT(J55:O55)&lt;2,"",VAR(J55:O55))</f>
        <v>5.0728212760009234E-3</v>
      </c>
      <c r="R55" s="4">
        <f>COUNT(J55:O55)</f>
        <v>6</v>
      </c>
    </row>
    <row r="56" spans="1:18" s="2" customFormat="1" ht="13.8" thickBot="1" x14ac:dyDescent="0.3">
      <c r="A56" s="18">
        <v>2</v>
      </c>
      <c r="B56" s="19"/>
      <c r="C56" s="19"/>
      <c r="D56" s="334"/>
      <c r="E56" s="334"/>
      <c r="F56" s="334"/>
      <c r="G56" s="334"/>
      <c r="H56" s="334"/>
      <c r="I56" s="9"/>
      <c r="J56" s="33" t="str">
        <f t="shared" si="10"/>
        <v/>
      </c>
      <c r="K56" s="33" t="str">
        <f t="shared" si="10"/>
        <v/>
      </c>
      <c r="L56" s="33" t="str">
        <f t="shared" si="10"/>
        <v/>
      </c>
      <c r="M56" s="33" t="str">
        <f t="shared" si="10"/>
        <v/>
      </c>
      <c r="N56" s="33" t="str">
        <f t="shared" si="11"/>
        <v/>
      </c>
      <c r="O56" s="14"/>
      <c r="P56" s="173" t="str">
        <f>IF(COUNT(J56:N56)&lt;2,"",(MAX(J56:N56)-MIN(J56:N56))^2/2)</f>
        <v/>
      </c>
      <c r="Q56" s="189" t="str">
        <f>IF(COUNT(J56:N56)&lt;2,"",VAR(J56:N56))</f>
        <v/>
      </c>
      <c r="R56" s="4">
        <f>COUNT(J56:O56)</f>
        <v>0</v>
      </c>
    </row>
    <row r="57" spans="1:18" s="2" customFormat="1" x14ac:dyDescent="0.25">
      <c r="A57" s="18">
        <v>3</v>
      </c>
      <c r="B57" s="19"/>
      <c r="C57" s="19"/>
      <c r="D57" s="19"/>
      <c r="E57" s="19"/>
      <c r="F57" s="19"/>
      <c r="G57" s="19"/>
      <c r="H57" s="19"/>
      <c r="I57" s="9"/>
      <c r="J57" s="33" t="str">
        <f t="shared" si="10"/>
        <v/>
      </c>
      <c r="K57" s="33" t="str">
        <f t="shared" si="10"/>
        <v/>
      </c>
      <c r="L57" s="33" t="str">
        <f t="shared" si="10"/>
        <v/>
      </c>
      <c r="M57" s="33" t="str">
        <f t="shared" si="10"/>
        <v/>
      </c>
      <c r="N57" s="33" t="str">
        <f t="shared" si="11"/>
        <v/>
      </c>
      <c r="O57" s="14"/>
      <c r="R57" s="4">
        <f>COUNT(J57:O57)</f>
        <v>0</v>
      </c>
    </row>
    <row r="58" spans="1:18" s="2" customFormat="1" x14ac:dyDescent="0.25">
      <c r="A58" s="18">
        <v>4</v>
      </c>
      <c r="B58" s="19"/>
      <c r="C58" s="19"/>
      <c r="D58" s="19"/>
      <c r="E58" s="19"/>
      <c r="F58" s="19"/>
      <c r="G58" s="19"/>
      <c r="H58" s="19"/>
      <c r="I58" s="9"/>
      <c r="J58" s="36" t="str">
        <f>IF(D58="","",FLOOR(LOG(D58),1))</f>
        <v/>
      </c>
      <c r="K58" s="37" t="str">
        <f>IF(E58="","",FLOOR(LOG(E58),1))</f>
        <v/>
      </c>
      <c r="L58" s="37" t="str">
        <f>IF(F58="","",FLOOR(LOG(F58),1))</f>
        <v/>
      </c>
      <c r="M58" s="37" t="str">
        <f>IF(G58="","",FLOOR(LOG(G58),1))</f>
        <v/>
      </c>
      <c r="N58" s="38" t="str">
        <f>IF(H58="","",FLOOR(LOG(H58),1))</f>
        <v/>
      </c>
      <c r="O58" s="14"/>
      <c r="R58" s="4">
        <f>COUNT(J58:O58)</f>
        <v>0</v>
      </c>
    </row>
    <row r="61" spans="1:18" s="2" customFormat="1" ht="15.6" x14ac:dyDescent="0.25">
      <c r="A61" s="299" t="s">
        <v>24</v>
      </c>
      <c r="B61" s="299"/>
      <c r="C61" s="884" t="s">
        <v>72</v>
      </c>
      <c r="D61" s="884"/>
      <c r="E61" s="884"/>
      <c r="F61" s="884"/>
      <c r="G61" s="884"/>
      <c r="H61" s="884"/>
      <c r="I61" s="6"/>
      <c r="O61" s="14"/>
    </row>
    <row r="62" spans="1:18" s="4" customFormat="1" ht="15.6" x14ac:dyDescent="0.25">
      <c r="A62" s="11"/>
      <c r="B62" s="11"/>
      <c r="C62" s="12"/>
      <c r="D62" s="12"/>
      <c r="E62" s="12"/>
      <c r="F62" s="12"/>
      <c r="G62" s="12"/>
      <c r="H62" s="12"/>
      <c r="I62" s="11"/>
      <c r="O62" s="15"/>
    </row>
    <row r="63" spans="1:18" s="4" customFormat="1" ht="15.6" x14ac:dyDescent="0.25">
      <c r="A63" s="2" t="s">
        <v>1</v>
      </c>
      <c r="B63" s="10"/>
      <c r="C63" s="12"/>
      <c r="D63" s="12"/>
      <c r="E63" s="12"/>
      <c r="F63" s="12"/>
      <c r="G63" s="12"/>
      <c r="H63" s="12"/>
      <c r="I63" s="11"/>
      <c r="O63" s="15"/>
    </row>
    <row r="64" spans="1:18" s="2" customFormat="1" x14ac:dyDescent="0.25">
      <c r="C64" s="885" t="s">
        <v>55</v>
      </c>
      <c r="D64" s="886"/>
      <c r="E64" s="886"/>
      <c r="F64" s="886"/>
      <c r="G64" s="886"/>
      <c r="H64" s="886"/>
      <c r="J64" s="885" t="s">
        <v>12</v>
      </c>
      <c r="K64" s="887"/>
      <c r="L64" s="887"/>
      <c r="M64" s="887"/>
      <c r="N64" s="887"/>
      <c r="O64" s="14"/>
    </row>
    <row r="65" spans="1:18" s="2" customFormat="1" ht="13.8" thickBot="1" x14ac:dyDescent="0.3">
      <c r="A65" s="23" t="s">
        <v>11</v>
      </c>
      <c r="B65" s="24" t="s">
        <v>5</v>
      </c>
      <c r="C65" s="323" t="s">
        <v>2</v>
      </c>
      <c r="D65" s="324">
        <v>1</v>
      </c>
      <c r="E65" s="324">
        <v>2</v>
      </c>
      <c r="F65" s="324">
        <v>3</v>
      </c>
      <c r="G65" s="323">
        <v>4</v>
      </c>
      <c r="H65" s="323">
        <v>5</v>
      </c>
      <c r="I65" s="7"/>
      <c r="J65" s="25">
        <v>1</v>
      </c>
      <c r="K65" s="20">
        <v>2</v>
      </c>
      <c r="L65" s="20">
        <v>3</v>
      </c>
      <c r="M65" s="21">
        <v>4</v>
      </c>
      <c r="N65" s="22">
        <v>5</v>
      </c>
      <c r="O65" s="14"/>
    </row>
    <row r="66" spans="1:18" s="2" customFormat="1" x14ac:dyDescent="0.25">
      <c r="A66" s="26">
        <v>1</v>
      </c>
      <c r="B66" s="946">
        <v>2008</v>
      </c>
      <c r="C66" s="946">
        <v>870</v>
      </c>
      <c r="D66" s="647">
        <v>800</v>
      </c>
      <c r="E66" s="647">
        <v>460</v>
      </c>
      <c r="F66" s="519"/>
      <c r="G66" s="519"/>
      <c r="H66" s="525"/>
      <c r="I66" s="526"/>
      <c r="J66" s="488">
        <f t="shared" ref="J66:L69" si="12">IF(D66="","",IF(D66="&lt; 10","",LOG(D66)))</f>
        <v>2.9030899869919438</v>
      </c>
      <c r="K66" s="488">
        <f t="shared" si="12"/>
        <v>2.6627578316815739</v>
      </c>
      <c r="L66" s="488" t="str">
        <f t="shared" si="12"/>
        <v/>
      </c>
      <c r="M66" s="488" t="str">
        <f>IF(G66="","",IF(G66="&lt; 10","",LOG(G66)))</f>
        <v/>
      </c>
      <c r="N66" s="460" t="str">
        <f>IF(H66="","",IF(H66="&lt; 10","",LOG(H66)))</f>
        <v/>
      </c>
      <c r="O66" s="528" t="str">
        <f>IF(I66="","",IF(I66="&lt; 10","",LOG(I66)))</f>
        <v/>
      </c>
      <c r="P66" s="527">
        <f>IF(COUNT(J66:O68)&lt;2,"",(MAX(J66:O68)-MIN(J66:O68))^2/2)</f>
        <v>2.8879772438063878E-2</v>
      </c>
      <c r="Q66" s="189">
        <f>IF(COUNT(J66:O68)&lt;2,"",VAR(J66:O68))</f>
        <v>9.0351140761591696E-3</v>
      </c>
      <c r="R66" s="4">
        <f>COUNT(J66:O66)</f>
        <v>2</v>
      </c>
    </row>
    <row r="67" spans="1:18" s="2" customFormat="1" x14ac:dyDescent="0.25">
      <c r="A67" s="18">
        <v>2</v>
      </c>
      <c r="B67" s="947"/>
      <c r="C67" s="947"/>
      <c r="D67" s="522">
        <v>800</v>
      </c>
      <c r="E67" s="522">
        <v>780</v>
      </c>
      <c r="F67" s="444"/>
      <c r="G67" s="444"/>
      <c r="H67" s="444"/>
      <c r="I67" s="9"/>
      <c r="J67" s="37">
        <f t="shared" si="12"/>
        <v>2.9030899869919438</v>
      </c>
      <c r="K67" s="37">
        <f t="shared" si="12"/>
        <v>2.8920946026904804</v>
      </c>
      <c r="L67" s="37" t="str">
        <f t="shared" si="12"/>
        <v/>
      </c>
      <c r="M67" s="37" t="str">
        <f t="shared" ref="M67:N69" si="13">IF(G67="","",IF(G67="&lt; 10","",LOG(G67)))</f>
        <v/>
      </c>
      <c r="N67" s="37" t="str">
        <f t="shared" si="13"/>
        <v/>
      </c>
      <c r="O67" s="14"/>
      <c r="P67" s="173"/>
      <c r="Q67" s="189"/>
      <c r="R67" s="4">
        <f>COUNT(J67:O67)</f>
        <v>2</v>
      </c>
    </row>
    <row r="68" spans="1:18" s="2" customFormat="1" x14ac:dyDescent="0.25">
      <c r="A68" s="18">
        <v>3</v>
      </c>
      <c r="B68" s="891"/>
      <c r="C68" s="891"/>
      <c r="D68" s="522">
        <v>790</v>
      </c>
      <c r="E68" s="522">
        <v>750</v>
      </c>
      <c r="F68" s="436"/>
      <c r="G68" s="436"/>
      <c r="H68" s="436"/>
      <c r="I68" s="9"/>
      <c r="J68" s="37">
        <f t="shared" si="12"/>
        <v>2.8976270912904414</v>
      </c>
      <c r="K68" s="37">
        <f t="shared" si="12"/>
        <v>2.8750612633917001</v>
      </c>
      <c r="L68" s="37" t="str">
        <f t="shared" si="12"/>
        <v/>
      </c>
      <c r="M68" s="37" t="str">
        <f t="shared" si="13"/>
        <v/>
      </c>
      <c r="N68" s="37" t="str">
        <f t="shared" si="13"/>
        <v/>
      </c>
      <c r="O68" s="14"/>
      <c r="R68" s="4">
        <f>COUNT(J68:O68)</f>
        <v>2</v>
      </c>
    </row>
    <row r="69" spans="1:18" s="2" customFormat="1" x14ac:dyDescent="0.25">
      <c r="A69" s="18">
        <v>4</v>
      </c>
      <c r="B69" s="19"/>
      <c r="C69" s="19"/>
      <c r="D69" s="19"/>
      <c r="E69" s="19"/>
      <c r="F69" s="19"/>
      <c r="G69" s="19"/>
      <c r="H69" s="19"/>
      <c r="I69" s="9"/>
      <c r="J69" s="37" t="str">
        <f t="shared" si="12"/>
        <v/>
      </c>
      <c r="K69" s="37" t="str">
        <f t="shared" si="12"/>
        <v/>
      </c>
      <c r="L69" s="37" t="str">
        <f t="shared" si="12"/>
        <v/>
      </c>
      <c r="M69" s="37" t="str">
        <f t="shared" si="13"/>
        <v/>
      </c>
      <c r="N69" s="37" t="str">
        <f t="shared" si="13"/>
        <v/>
      </c>
      <c r="O69" s="14"/>
      <c r="R69" s="4">
        <f>COUNT(J69:O69)</f>
        <v>0</v>
      </c>
    </row>
    <row r="72" spans="1:18" s="2" customFormat="1" ht="15.6" x14ac:dyDescent="0.25">
      <c r="A72" s="299" t="s">
        <v>24</v>
      </c>
      <c r="B72" s="299"/>
      <c r="C72" s="884" t="s">
        <v>88</v>
      </c>
      <c r="D72" s="884"/>
      <c r="E72" s="884"/>
      <c r="F72" s="884"/>
      <c r="G72" s="884"/>
      <c r="H72" s="884"/>
      <c r="I72" s="6"/>
      <c r="O72" s="14"/>
    </row>
    <row r="73" spans="1:18" s="4" customFormat="1" ht="15.6" x14ac:dyDescent="0.25">
      <c r="A73" s="11"/>
      <c r="B73" s="11"/>
      <c r="C73" s="12"/>
      <c r="D73" s="12"/>
      <c r="E73" s="12"/>
      <c r="F73" s="12"/>
      <c r="G73" s="12"/>
      <c r="H73" s="12"/>
      <c r="I73" s="11"/>
      <c r="O73" s="15"/>
    </row>
    <row r="74" spans="1:18" s="4" customFormat="1" ht="15.6" x14ac:dyDescent="0.25">
      <c r="A74" s="2" t="s">
        <v>1</v>
      </c>
      <c r="B74" s="10"/>
      <c r="C74" s="12"/>
      <c r="D74" s="12"/>
      <c r="E74" s="12"/>
      <c r="F74" s="12"/>
      <c r="G74" s="12"/>
      <c r="H74" s="12"/>
      <c r="I74" s="11"/>
      <c r="O74" s="15"/>
    </row>
    <row r="75" spans="1:18" s="2" customFormat="1" x14ac:dyDescent="0.25">
      <c r="C75" s="885" t="s">
        <v>55</v>
      </c>
      <c r="D75" s="886"/>
      <c r="E75" s="886"/>
      <c r="F75" s="886"/>
      <c r="G75" s="886"/>
      <c r="H75" s="886"/>
      <c r="J75" s="885" t="s">
        <v>12</v>
      </c>
      <c r="K75" s="887"/>
      <c r="L75" s="887"/>
      <c r="M75" s="887"/>
      <c r="N75" s="887"/>
      <c r="O75" s="14"/>
    </row>
    <row r="76" spans="1:18" s="2" customFormat="1" ht="13.8" thickBot="1" x14ac:dyDescent="0.3">
      <c r="A76" s="23" t="s">
        <v>11</v>
      </c>
      <c r="B76" s="24" t="s">
        <v>5</v>
      </c>
      <c r="C76" s="323" t="s">
        <v>2</v>
      </c>
      <c r="D76" s="28">
        <v>1</v>
      </c>
      <c r="E76" s="28">
        <v>2</v>
      </c>
      <c r="F76" s="324">
        <v>3</v>
      </c>
      <c r="G76" s="323">
        <v>4</v>
      </c>
      <c r="H76" s="323">
        <v>5</v>
      </c>
      <c r="I76" s="7"/>
      <c r="J76" s="25">
        <v>1</v>
      </c>
      <c r="K76" s="20">
        <v>2</v>
      </c>
      <c r="L76" s="20">
        <v>3</v>
      </c>
      <c r="M76" s="21">
        <v>4</v>
      </c>
      <c r="N76" s="22">
        <v>5</v>
      </c>
      <c r="O76" s="14"/>
    </row>
    <row r="77" spans="1:18" s="2" customFormat="1" x14ac:dyDescent="0.25">
      <c r="A77" s="26">
        <v>1</v>
      </c>
      <c r="B77" s="946">
        <v>2008</v>
      </c>
      <c r="C77" s="946">
        <v>870</v>
      </c>
      <c r="D77" s="532">
        <v>1100</v>
      </c>
      <c r="E77" s="533">
        <v>1000</v>
      </c>
      <c r="F77" s="531"/>
      <c r="G77" s="519"/>
      <c r="H77" s="525"/>
      <c r="I77" s="526"/>
      <c r="J77" s="488">
        <f t="shared" ref="J77:O77" si="14">IF(D77="","",IF(D77="&lt; 10","",LOG(D77)))</f>
        <v>3.0413926851582249</v>
      </c>
      <c r="K77" s="488">
        <f t="shared" si="14"/>
        <v>3</v>
      </c>
      <c r="L77" s="488" t="str">
        <f t="shared" si="14"/>
        <v/>
      </c>
      <c r="M77" s="488" t="str">
        <f t="shared" si="14"/>
        <v/>
      </c>
      <c r="N77" s="460" t="str">
        <f t="shared" si="14"/>
        <v/>
      </c>
      <c r="O77" s="528" t="str">
        <f t="shared" si="14"/>
        <v/>
      </c>
      <c r="P77" s="527">
        <f>IF(COUNT(J77:O79)&lt;2,"",(MAX(J77:O79)-MIN(J77:O79))^2/2)</f>
        <v>3.1348348628272384E-3</v>
      </c>
      <c r="Q77" s="189">
        <f>IF(COUNT(J77:O79)&lt;2,"",VAR(J77:O79))</f>
        <v>1.0648362050931592E-3</v>
      </c>
      <c r="R77" s="4">
        <f>COUNT(J77:O77)</f>
        <v>2</v>
      </c>
    </row>
    <row r="78" spans="1:18" s="2" customFormat="1" x14ac:dyDescent="0.25">
      <c r="A78" s="18">
        <v>2</v>
      </c>
      <c r="B78" s="947"/>
      <c r="C78" s="947"/>
      <c r="D78" s="493">
        <v>1000</v>
      </c>
      <c r="E78" s="493">
        <v>1000</v>
      </c>
      <c r="F78" s="529"/>
      <c r="G78" s="444"/>
      <c r="H78" s="444"/>
      <c r="I78" s="9"/>
      <c r="J78" s="37">
        <f t="shared" ref="J78:N80" si="15">IF(D78="","",IF(D78="&lt; 10","",LOG(D78)))</f>
        <v>3</v>
      </c>
      <c r="K78" s="37">
        <f t="shared" si="15"/>
        <v>3</v>
      </c>
      <c r="L78" s="37" t="str">
        <f t="shared" si="15"/>
        <v/>
      </c>
      <c r="M78" s="37" t="str">
        <f t="shared" si="15"/>
        <v/>
      </c>
      <c r="N78" s="37" t="str">
        <f t="shared" si="15"/>
        <v/>
      </c>
      <c r="O78" s="14"/>
      <c r="P78" s="173"/>
      <c r="Q78" s="189"/>
      <c r="R78" s="4">
        <f>COUNT(J78:O78)</f>
        <v>2</v>
      </c>
    </row>
    <row r="79" spans="1:18" s="2" customFormat="1" x14ac:dyDescent="0.25">
      <c r="A79" s="18">
        <v>3</v>
      </c>
      <c r="B79" s="891"/>
      <c r="C79" s="891"/>
      <c r="D79" s="493">
        <v>1200</v>
      </c>
      <c r="E79" s="493">
        <v>1100</v>
      </c>
      <c r="F79" s="530"/>
      <c r="G79" s="436"/>
      <c r="H79" s="436"/>
      <c r="I79" s="9"/>
      <c r="J79" s="37">
        <f t="shared" si="15"/>
        <v>3.0791812460476247</v>
      </c>
      <c r="K79" s="37">
        <f t="shared" si="15"/>
        <v>3.0413926851582249</v>
      </c>
      <c r="L79" s="37" t="str">
        <f t="shared" si="15"/>
        <v/>
      </c>
      <c r="M79" s="37" t="str">
        <f t="shared" si="15"/>
        <v/>
      </c>
      <c r="N79" s="37" t="str">
        <f t="shared" si="15"/>
        <v/>
      </c>
      <c r="O79" s="14"/>
      <c r="R79" s="4">
        <f>COUNT(J79:O79)</f>
        <v>2</v>
      </c>
    </row>
    <row r="80" spans="1:18" s="2" customFormat="1" x14ac:dyDescent="0.25">
      <c r="A80" s="18">
        <v>4</v>
      </c>
      <c r="B80" s="19"/>
      <c r="C80" s="19"/>
      <c r="D80" s="334"/>
      <c r="E80" s="334"/>
      <c r="F80" s="19"/>
      <c r="G80" s="19"/>
      <c r="H80" s="19"/>
      <c r="I80" s="9"/>
      <c r="J80" s="37" t="str">
        <f t="shared" si="15"/>
        <v/>
      </c>
      <c r="K80" s="37" t="str">
        <f t="shared" si="15"/>
        <v/>
      </c>
      <c r="L80" s="37" t="str">
        <f t="shared" si="15"/>
        <v/>
      </c>
      <c r="M80" s="37" t="str">
        <f t="shared" si="15"/>
        <v/>
      </c>
      <c r="N80" s="37" t="str">
        <f t="shared" si="15"/>
        <v/>
      </c>
      <c r="O80" s="14"/>
      <c r="R80" s="4">
        <f>COUNT(J80:O80)</f>
        <v>0</v>
      </c>
    </row>
    <row r="83" spans="1:18" ht="55.8" x14ac:dyDescent="0.25">
      <c r="B83" s="181" t="s">
        <v>110</v>
      </c>
      <c r="C83" s="181" t="s">
        <v>103</v>
      </c>
      <c r="D83" s="182" t="s">
        <v>94</v>
      </c>
      <c r="E83" s="186" t="s">
        <v>104</v>
      </c>
      <c r="R83" t="s">
        <v>107</v>
      </c>
    </row>
    <row r="84" spans="1:18" x14ac:dyDescent="0.25">
      <c r="A84" s="280"/>
      <c r="B84" s="174"/>
      <c r="C84" s="183"/>
      <c r="D84" s="184"/>
      <c r="E84" s="187"/>
      <c r="G84" s="229" t="s">
        <v>109</v>
      </c>
      <c r="H84" s="229" t="s">
        <v>33</v>
      </c>
      <c r="I84" s="295" t="s">
        <v>111</v>
      </c>
      <c r="J84" s="192"/>
      <c r="O84" t="s">
        <v>91</v>
      </c>
      <c r="P84" s="227">
        <f>SUM($P$8:$P$81)</f>
        <v>0.30315188137240112</v>
      </c>
      <c r="Q84" s="227">
        <f>SUM($Q$8:$Q$81)</f>
        <v>0.10188035332146293</v>
      </c>
      <c r="R84" s="286">
        <f>SUM($R$8:$R$81)</f>
        <v>54</v>
      </c>
    </row>
    <row r="85" spans="1:18" ht="19.2" x14ac:dyDescent="0.35">
      <c r="A85" s="175" t="s">
        <v>6</v>
      </c>
      <c r="B85" s="176">
        <f>P86</f>
        <v>0.17411257317390985</v>
      </c>
      <c r="C85" s="176">
        <f>I88</f>
        <v>0.15032914788044399</v>
      </c>
      <c r="D85" s="179"/>
      <c r="E85" s="188">
        <f>Q86</f>
        <v>0.10093579807058689</v>
      </c>
      <c r="G85" s="229">
        <v>2</v>
      </c>
      <c r="H85" s="229">
        <v>1160</v>
      </c>
      <c r="I85" s="292">
        <f>VAR(J20:N20,J33:N33)</f>
        <v>3.4088681908424983E-3</v>
      </c>
      <c r="J85" s="192"/>
      <c r="O85" t="s">
        <v>11</v>
      </c>
      <c r="P85" s="226">
        <f>COUNT($P$8:$P$81)</f>
        <v>10</v>
      </c>
      <c r="Q85" s="258"/>
    </row>
    <row r="86" spans="1:18" ht="19.2" x14ac:dyDescent="0.35">
      <c r="A86" s="175" t="s">
        <v>93</v>
      </c>
      <c r="B86" s="178">
        <f>P86</f>
        <v>0.17411257317390985</v>
      </c>
      <c r="C86" s="178" t="s">
        <v>106</v>
      </c>
      <c r="D86" s="179"/>
      <c r="E86" s="277">
        <f>P85</f>
        <v>10</v>
      </c>
      <c r="G86" s="229">
        <v>1</v>
      </c>
      <c r="H86" s="229">
        <v>27</v>
      </c>
      <c r="I86" s="292">
        <f>VAR(J34:N35)</f>
        <v>4.3468771049823121E-2</v>
      </c>
      <c r="J86" s="192"/>
      <c r="O86" s="1" t="s">
        <v>100</v>
      </c>
      <c r="P86" s="268">
        <f>(P84/P85)^0.5</f>
        <v>0.17411257317390985</v>
      </c>
      <c r="Q86" s="269">
        <f>(Q84/P85)^0.5</f>
        <v>0.10093579807058689</v>
      </c>
    </row>
    <row r="87" spans="1:18" ht="19.2" x14ac:dyDescent="0.35">
      <c r="A87" s="175" t="s">
        <v>89</v>
      </c>
      <c r="B87" s="176">
        <f>B85*2*2^0.5</f>
        <v>0.49246472472444253</v>
      </c>
      <c r="C87" s="176">
        <f>C85*2*2^0.5</f>
        <v>0.42519503950502907</v>
      </c>
      <c r="D87" s="180" t="s">
        <v>95</v>
      </c>
      <c r="E87" s="188">
        <f>E85*2*2^0.5</f>
        <v>0.28548954912075214</v>
      </c>
      <c r="G87" s="229">
        <v>4</v>
      </c>
      <c r="H87" s="229">
        <v>870</v>
      </c>
      <c r="I87" s="292">
        <f>VAR(J55:O55,J38:M39,J9:L11,J66:K68,J77:K79)</f>
        <v>2.0918918866715562E-2</v>
      </c>
      <c r="J87" s="192"/>
      <c r="O87" s="1" t="s">
        <v>101</v>
      </c>
      <c r="P87" s="270">
        <f>P86*2</f>
        <v>0.3482251463478197</v>
      </c>
      <c r="Q87" s="269">
        <f>Q86*2</f>
        <v>0.20187159614117378</v>
      </c>
    </row>
    <row r="88" spans="1:18" ht="19.2" x14ac:dyDescent="0.35">
      <c r="A88" s="175" t="s">
        <v>90</v>
      </c>
      <c r="B88" s="176">
        <f>B85*2</f>
        <v>0.3482251463478197</v>
      </c>
      <c r="C88" s="176">
        <f>C85*2</f>
        <v>0.30065829576088798</v>
      </c>
      <c r="D88" s="179"/>
      <c r="E88" s="188">
        <f>E85*2</f>
        <v>0.20187159614117378</v>
      </c>
      <c r="I88" s="272">
        <f>AVERAGE(I85:I87)^0.5</f>
        <v>0.15032914788044399</v>
      </c>
      <c r="J88" s="192"/>
    </row>
    <row r="91" spans="1:18" ht="18.600000000000001" x14ac:dyDescent="0.3">
      <c r="B91" s="296"/>
      <c r="C91" s="191"/>
      <c r="D91" s="191"/>
      <c r="E91" s="191"/>
    </row>
  </sheetData>
  <mergeCells count="35">
    <mergeCell ref="B77:B79"/>
    <mergeCell ref="C77:C79"/>
    <mergeCell ref="C72:H72"/>
    <mergeCell ref="C75:H75"/>
    <mergeCell ref="C9:C11"/>
    <mergeCell ref="B66:B68"/>
    <mergeCell ref="C66:C68"/>
    <mergeCell ref="C64:H64"/>
    <mergeCell ref="B9:B11"/>
    <mergeCell ref="C15:H15"/>
    <mergeCell ref="C18:H18"/>
    <mergeCell ref="C61:H61"/>
    <mergeCell ref="C23:C24"/>
    <mergeCell ref="C50:H50"/>
    <mergeCell ref="C53:H53"/>
    <mergeCell ref="C38:C39"/>
    <mergeCell ref="J75:N75"/>
    <mergeCell ref="B23:B24"/>
    <mergeCell ref="J18:N18"/>
    <mergeCell ref="C28:H28"/>
    <mergeCell ref="J53:N53"/>
    <mergeCell ref="B34:B35"/>
    <mergeCell ref="C34:C35"/>
    <mergeCell ref="C31:H31"/>
    <mergeCell ref="J31:N31"/>
    <mergeCell ref="B38:B39"/>
    <mergeCell ref="J43:N43"/>
    <mergeCell ref="J64:N64"/>
    <mergeCell ref="C43:H43"/>
    <mergeCell ref="C6:H6"/>
    <mergeCell ref="J6:N6"/>
    <mergeCell ref="A1:C1"/>
    <mergeCell ref="D1:N1"/>
    <mergeCell ref="B2:E2"/>
    <mergeCell ref="C3:H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28</vt:i4>
      </vt:variant>
    </vt:vector>
  </HeadingPairs>
  <TitlesOfParts>
    <vt:vector size="28" baseType="lpstr">
      <vt:lpstr>Informazioni generali</vt:lpstr>
      <vt:lpstr>Istruzione per la lettura</vt:lpstr>
      <vt:lpstr>Alimenti</vt:lpstr>
      <vt:lpstr>Superficie senza campionamento</vt:lpstr>
      <vt:lpstr>Superficie con campionamento</vt:lpstr>
      <vt:lpstr>staf coag +</vt:lpstr>
      <vt:lpstr>carica</vt:lpstr>
      <vt:lpstr>enterobatteri</vt:lpstr>
      <vt:lpstr>numerazione listeria</vt:lpstr>
      <vt:lpstr>cereus</vt:lpstr>
      <vt:lpstr>anaerobi sr</vt:lpstr>
      <vt:lpstr>perfringens</vt:lpstr>
      <vt:lpstr>muffe</vt:lpstr>
      <vt:lpstr>lieviti</vt:lpstr>
      <vt:lpstr>e coli</vt:lpstr>
      <vt:lpstr>coliformi</vt:lpstr>
      <vt:lpstr>Dati</vt:lpstr>
      <vt:lpstr>Livello 1</vt:lpstr>
      <vt:lpstr>Livello 2</vt:lpstr>
      <vt:lpstr>Livello 3</vt:lpstr>
      <vt:lpstr>Livello 4</vt:lpstr>
      <vt:lpstr>Livello 5</vt:lpstr>
      <vt:lpstr>Livello 6</vt:lpstr>
      <vt:lpstr>Livello 7</vt:lpstr>
      <vt:lpstr>Confronto operatori</vt:lpstr>
      <vt:lpstr>calcolo accuratezza</vt:lpstr>
      <vt:lpstr>Spugne</vt:lpstr>
      <vt:lpstr>Tamponi</vt:lpstr>
    </vt:vector>
  </TitlesOfParts>
  <Company>IZS Umbria e Marche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Naceur Haouet</dc:creator>
  <cp:lastModifiedBy>Mohamed Naceur Haouet</cp:lastModifiedBy>
  <cp:lastPrinted>2021-02-23T09:27:20Z</cp:lastPrinted>
  <dcterms:created xsi:type="dcterms:W3CDTF">1999-05-26T13:09:00Z</dcterms:created>
  <dcterms:modified xsi:type="dcterms:W3CDTF">2024-10-02T06:19:37Z</dcterms:modified>
</cp:coreProperties>
</file>